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i_jedlickova_spucr_cz/Documents/MigraceDiskuL/VEŘEJNÉ ZAKÁZKY/VZMR 2026/VZMR 2026 - REALIZACE OPRAVY MOSTU K.Ú. BABÍ - II/7) PŘÍPRAVA VÝZVY K UVEŘEJNĚNÍ/"/>
    </mc:Choice>
  </mc:AlternateContent>
  <xr:revisionPtr revIDLastSave="9" documentId="8_{DB42AE20-5DA3-421D-82E2-0181BA264EEF}" xr6:coauthVersionLast="47" xr6:coauthVersionMax="47" xr10:uidLastSave="{9AC5F652-A136-494A-B5BF-B55DB880DF27}"/>
  <bookViews>
    <workbookView xWindow="28680" yWindow="-120" windowWidth="29040" windowHeight="17520" activeTab="3" xr2:uid="{00000000-000D-0000-FFFF-FFFF00000000}"/>
  </bookViews>
  <sheets>
    <sheet name="Rekapitulace stavby" sheetId="1" r:id="rId1"/>
    <sheet name="1 - Oprava mostu" sheetId="2" r:id="rId2"/>
    <sheet name="2 - Vedlejší náklady" sheetId="3" r:id="rId3"/>
    <sheet name="Seznam figur" sheetId="4" r:id="rId4"/>
  </sheets>
  <definedNames>
    <definedName name="_xlnm._FilterDatabase" localSheetId="1" hidden="1">'1 - Oprava mostu'!$C$129:$K$412</definedName>
    <definedName name="_xlnm._FilterDatabase" localSheetId="2" hidden="1">'2 - Vedlejší náklady'!$C$125:$K$147</definedName>
    <definedName name="_xlnm.Print_Titles" localSheetId="1">'1 - Oprava mostu'!$129:$129</definedName>
    <definedName name="_xlnm.Print_Titles" localSheetId="2">'2 - Vedlejší náklady'!$125:$125</definedName>
    <definedName name="_xlnm.Print_Titles" localSheetId="0">'Rekapitulace stavby'!$92:$92</definedName>
    <definedName name="_xlnm.Print_Titles" localSheetId="3">'Seznam figur'!$9:$9</definedName>
    <definedName name="_xlnm.Print_Area" localSheetId="1">'1 - Oprava mostu'!$C$4:$J$76,'1 - Oprava mostu'!$C$82:$J$111,'1 - Oprava mostu'!$C$117:$K$412</definedName>
    <definedName name="_xlnm.Print_Area" localSheetId="2">'2 - Vedlejší náklady'!$C$4:$J$76,'2 - Vedlejší náklady'!$C$82:$J$107,'2 - Vedlejší náklady'!$C$113:$K$147</definedName>
    <definedName name="_xlnm.Print_Area" localSheetId="0">'Rekapitulace stavby'!$D$4:$AO$76,'Rekapitulace stavby'!$C$82:$AQ$97</definedName>
    <definedName name="_xlnm.Print_Area" localSheetId="3">'Seznam figur'!$C$4:$G$61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7" i="3"/>
  <c r="BH147" i="3"/>
  <c r="BG147" i="3"/>
  <c r="BF147" i="3"/>
  <c r="T147" i="3"/>
  <c r="T146" i="3"/>
  <c r="R147" i="3"/>
  <c r="R146" i="3" s="1"/>
  <c r="P147" i="3"/>
  <c r="P146" i="3"/>
  <c r="BI145" i="3"/>
  <c r="BH145" i="3"/>
  <c r="BG145" i="3"/>
  <c r="BF145" i="3"/>
  <c r="T145" i="3"/>
  <c r="T144" i="3"/>
  <c r="R145" i="3"/>
  <c r="R144" i="3"/>
  <c r="P145" i="3"/>
  <c r="P144" i="3" s="1"/>
  <c r="BI143" i="3"/>
  <c r="BH143" i="3"/>
  <c r="BG143" i="3"/>
  <c r="BF143" i="3"/>
  <c r="T143" i="3"/>
  <c r="T142" i="3"/>
  <c r="R143" i="3"/>
  <c r="R142" i="3"/>
  <c r="P143" i="3"/>
  <c r="P142" i="3"/>
  <c r="BI141" i="3"/>
  <c r="BH141" i="3"/>
  <c r="BG141" i="3"/>
  <c r="BF141" i="3"/>
  <c r="T141" i="3"/>
  <c r="T140" i="3" s="1"/>
  <c r="R141" i="3"/>
  <c r="R140" i="3"/>
  <c r="P141" i="3"/>
  <c r="P140" i="3"/>
  <c r="BI139" i="3"/>
  <c r="BH139" i="3"/>
  <c r="BG139" i="3"/>
  <c r="BF139" i="3"/>
  <c r="T139" i="3"/>
  <c r="T138" i="3" s="1"/>
  <c r="R139" i="3"/>
  <c r="R138" i="3" s="1"/>
  <c r="P139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T133" i="3" s="1"/>
  <c r="R134" i="3"/>
  <c r="R133" i="3" s="1"/>
  <c r="P134" i="3"/>
  <c r="P133" i="3"/>
  <c r="BI132" i="3"/>
  <c r="BH132" i="3"/>
  <c r="BG132" i="3"/>
  <c r="BF132" i="3"/>
  <c r="T132" i="3"/>
  <c r="T131" i="3" s="1"/>
  <c r="R132" i="3"/>
  <c r="R131" i="3" s="1"/>
  <c r="P132" i="3"/>
  <c r="P131" i="3" s="1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F122" i="3"/>
  <c r="F120" i="3"/>
  <c r="E118" i="3"/>
  <c r="F91" i="3"/>
  <c r="F89" i="3"/>
  <c r="E87" i="3"/>
  <c r="J18" i="3"/>
  <c r="E18" i="3"/>
  <c r="F123" i="3"/>
  <c r="J17" i="3"/>
  <c r="J89" i="3"/>
  <c r="E7" i="3"/>
  <c r="E85" i="3" s="1"/>
  <c r="J37" i="2"/>
  <c r="J36" i="2"/>
  <c r="AY95" i="1"/>
  <c r="J35" i="2"/>
  <c r="AX95" i="1"/>
  <c r="BI408" i="2"/>
  <c r="BH408" i="2"/>
  <c r="BG408" i="2"/>
  <c r="BF408" i="2"/>
  <c r="T408" i="2"/>
  <c r="R408" i="2"/>
  <c r="P408" i="2"/>
  <c r="BI403" i="2"/>
  <c r="BH403" i="2"/>
  <c r="BG403" i="2"/>
  <c r="BF403" i="2"/>
  <c r="T403" i="2"/>
  <c r="R403" i="2"/>
  <c r="P403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T369" i="2"/>
  <c r="R370" i="2"/>
  <c r="R369" i="2"/>
  <c r="P370" i="2"/>
  <c r="P369" i="2" s="1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198" i="2"/>
  <c r="BH198" i="2"/>
  <c r="BG198" i="2"/>
  <c r="BF198" i="2"/>
  <c r="T198" i="2"/>
  <c r="R198" i="2"/>
  <c r="P198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F126" i="2"/>
  <c r="F124" i="2"/>
  <c r="E122" i="2"/>
  <c r="F91" i="2"/>
  <c r="F89" i="2"/>
  <c r="E87" i="2"/>
  <c r="J18" i="2"/>
  <c r="E18" i="2"/>
  <c r="F92" i="2" s="1"/>
  <c r="J17" i="2"/>
  <c r="J124" i="2"/>
  <c r="E7" i="2"/>
  <c r="E120" i="2"/>
  <c r="L90" i="1"/>
  <c r="L89" i="1"/>
  <c r="L87" i="1"/>
  <c r="L85" i="1"/>
  <c r="L84" i="1"/>
  <c r="BK368" i="2"/>
  <c r="J335" i="2"/>
  <c r="J216" i="2"/>
  <c r="J387" i="2"/>
  <c r="BK355" i="2"/>
  <c r="BK286" i="2"/>
  <c r="J309" i="2"/>
  <c r="BK239" i="2"/>
  <c r="J408" i="2"/>
  <c r="J332" i="2"/>
  <c r="BK293" i="2"/>
  <c r="J167" i="2"/>
  <c r="BK294" i="2"/>
  <c r="J136" i="2"/>
  <c r="J341" i="2"/>
  <c r="BK333" i="2"/>
  <c r="J187" i="2"/>
  <c r="J355" i="2"/>
  <c r="BK270" i="2"/>
  <c r="BK138" i="2"/>
  <c r="BK322" i="2"/>
  <c r="BK181" i="2"/>
  <c r="J227" i="2"/>
  <c r="BK219" i="2"/>
  <c r="BK155" i="2"/>
  <c r="J143" i="3"/>
  <c r="BK137" i="3"/>
  <c r="J385" i="2"/>
  <c r="J358" i="2"/>
  <c r="BK318" i="2"/>
  <c r="BK292" i="2"/>
  <c r="BK235" i="2"/>
  <c r="BK214" i="2"/>
  <c r="BK148" i="2"/>
  <c r="J305" i="2"/>
  <c r="BK227" i="2"/>
  <c r="J392" i="2"/>
  <c r="BK312" i="2"/>
  <c r="J403" i="2"/>
  <c r="J364" i="2"/>
  <c r="BK307" i="2"/>
  <c r="J152" i="2"/>
  <c r="BK328" i="2"/>
  <c r="J237" i="2"/>
  <c r="BK144" i="2"/>
  <c r="J312" i="2"/>
  <c r="BK225" i="2"/>
  <c r="J351" i="2"/>
  <c r="J294" i="2"/>
  <c r="J155" i="2"/>
  <c r="J328" i="2"/>
  <c r="J217" i="2"/>
  <c r="AS94" i="1"/>
  <c r="BK136" i="2"/>
  <c r="J134" i="3"/>
  <c r="BK147" i="3"/>
  <c r="BK139" i="3"/>
  <c r="BK301" i="2"/>
  <c r="J153" i="2"/>
  <c r="BK370" i="2"/>
  <c r="J206" i="2"/>
  <c r="J365" i="2"/>
  <c r="BK303" i="2"/>
  <c r="BK153" i="2"/>
  <c r="BK358" i="2"/>
  <c r="J249" i="2"/>
  <c r="BK157" i="2"/>
  <c r="BK145" i="3"/>
  <c r="BK134" i="3"/>
  <c r="BK403" i="2"/>
  <c r="BK351" i="2"/>
  <c r="J311" i="2"/>
  <c r="BK291" i="2"/>
  <c r="BK237" i="2"/>
  <c r="J213" i="2"/>
  <c r="J144" i="2"/>
  <c r="BK373" i="2"/>
  <c r="BK344" i="2"/>
  <c r="BK280" i="2"/>
  <c r="J258" i="2"/>
  <c r="BK198" i="2"/>
  <c r="BK272" i="2"/>
  <c r="BK408" i="2"/>
  <c r="BK364" i="2"/>
  <c r="J331" i="2"/>
  <c r="BK308" i="2"/>
  <c r="BK254" i="2"/>
  <c r="J222" i="2"/>
  <c r="BK208" i="2"/>
  <c r="BK392" i="2"/>
  <c r="BK331" i="2"/>
  <c r="J262" i="2"/>
  <c r="J247" i="2"/>
  <c r="J211" i="2"/>
  <c r="J398" i="2"/>
  <c r="BK341" i="2"/>
  <c r="J220" i="2"/>
  <c r="BK385" i="2"/>
  <c r="BK295" i="2"/>
  <c r="J162" i="2"/>
  <c r="BK335" i="2"/>
  <c r="J191" i="2"/>
  <c r="BK365" i="2"/>
  <c r="J301" i="2"/>
  <c r="J276" i="2"/>
  <c r="BK332" i="2"/>
  <c r="BK177" i="2"/>
  <c r="J233" i="2"/>
  <c r="BK152" i="2"/>
  <c r="BK206" i="2"/>
  <c r="BK136" i="3"/>
  <c r="BK129" i="3"/>
  <c r="BK130" i="3"/>
  <c r="J394" i="2"/>
  <c r="BK276" i="2"/>
  <c r="J373" i="2"/>
  <c r="J292" i="2"/>
  <c r="BK383" i="2"/>
  <c r="J320" i="2"/>
  <c r="J338" i="2"/>
  <c r="BK309" i="2"/>
  <c r="J185" i="2"/>
  <c r="J349" i="2"/>
  <c r="J254" i="2"/>
  <c r="J326" i="2"/>
  <c r="BK167" i="2"/>
  <c r="J239" i="2"/>
  <c r="BK134" i="2"/>
  <c r="BK173" i="2"/>
  <c r="J136" i="3"/>
  <c r="J139" i="3"/>
  <c r="J137" i="3"/>
  <c r="BK311" i="2"/>
  <c r="J181" i="2"/>
  <c r="BK305" i="2"/>
  <c r="BK140" i="2"/>
  <c r="BK187" i="2"/>
  <c r="J134" i="2"/>
  <c r="BK222" i="2"/>
  <c r="J229" i="2"/>
  <c r="BK143" i="3"/>
  <c r="J130" i="3"/>
  <c r="BK229" i="2"/>
  <c r="J383" i="2"/>
  <c r="J308" i="2"/>
  <c r="BK262" i="2"/>
  <c r="J148" i="2"/>
  <c r="BK379" i="2"/>
  <c r="J280" i="2"/>
  <c r="J370" i="2"/>
  <c r="BK316" i="2"/>
  <c r="J225" i="2"/>
  <c r="BK398" i="2"/>
  <c r="J272" i="2"/>
  <c r="J177" i="2"/>
  <c r="J324" i="2"/>
  <c r="J231" i="2"/>
  <c r="J367" i="2"/>
  <c r="J314" i="2"/>
  <c r="J291" i="2"/>
  <c r="J339" i="2"/>
  <c r="BK258" i="2"/>
  <c r="J243" i="2"/>
  <c r="J198" i="2"/>
  <c r="BK213" i="2"/>
  <c r="J295" i="2"/>
  <c r="J307" i="2"/>
  <c r="J266" i="2"/>
  <c r="J330" i="2"/>
  <c r="BK185" i="2"/>
  <c r="J337" i="2"/>
  <c r="BK217" i="2"/>
  <c r="J133" i="2"/>
  <c r="BK205" i="2"/>
  <c r="BK381" i="2"/>
  <c r="J333" i="2"/>
  <c r="J299" i="2"/>
  <c r="BK243" i="2"/>
  <c r="BK211" i="2"/>
  <c r="J377" i="2"/>
  <c r="BK314" i="2"/>
  <c r="BK162" i="2"/>
  <c r="J235" i="2"/>
  <c r="J140" i="2"/>
  <c r="J318" i="2"/>
  <c r="J368" i="2"/>
  <c r="BK288" i="2"/>
  <c r="BK390" i="2"/>
  <c r="J322" i="2"/>
  <c r="BK339" i="2"/>
  <c r="BK299" i="2"/>
  <c r="BK377" i="2"/>
  <c r="BK320" i="2"/>
  <c r="J293" i="2"/>
  <c r="BK338" i="2"/>
  <c r="J303" i="2"/>
  <c r="BK133" i="2"/>
  <c r="BK220" i="2"/>
  <c r="BK216" i="2"/>
  <c r="J145" i="3"/>
  <c r="J132" i="3"/>
  <c r="BK141" i="3"/>
  <c r="BK132" i="3"/>
  <c r="BK387" i="2"/>
  <c r="J344" i="2"/>
  <c r="J316" i="2"/>
  <c r="J286" i="2"/>
  <c r="J219" i="2"/>
  <c r="BK394" i="2"/>
  <c r="BK367" i="2"/>
  <c r="BK326" i="2"/>
  <c r="J270" i="2"/>
  <c r="BK249" i="2"/>
  <c r="J205" i="2"/>
  <c r="J390" i="2"/>
  <c r="BK330" i="2"/>
  <c r="BK231" i="2"/>
  <c r="J379" i="2"/>
  <c r="BK349" i="2"/>
  <c r="BK266" i="2"/>
  <c r="J138" i="2"/>
  <c r="J381" i="2"/>
  <c r="J214" i="2"/>
  <c r="BK337" i="2"/>
  <c r="J297" i="2"/>
  <c r="J173" i="2"/>
  <c r="BK324" i="2"/>
  <c r="BK297" i="2"/>
  <c r="BK247" i="2"/>
  <c r="J288" i="2"/>
  <c r="J157" i="2"/>
  <c r="J208" i="2"/>
  <c r="BK233" i="2"/>
  <c r="BK191" i="2"/>
  <c r="J129" i="3"/>
  <c r="J147" i="3"/>
  <c r="J141" i="3"/>
  <c r="BK132" i="2" l="1"/>
  <c r="J132" i="2"/>
  <c r="J98" i="2"/>
  <c r="R210" i="2"/>
  <c r="BK253" i="2"/>
  <c r="J253" i="2"/>
  <c r="J102" i="2" s="1"/>
  <c r="R279" i="2"/>
  <c r="BK363" i="2"/>
  <c r="J363" i="2"/>
  <c r="J106" i="2"/>
  <c r="T132" i="2"/>
  <c r="R296" i="2"/>
  <c r="P393" i="2"/>
  <c r="BK210" i="2"/>
  <c r="J210" i="2" s="1"/>
  <c r="J100" i="2" s="1"/>
  <c r="BK296" i="2"/>
  <c r="J296" i="2" s="1"/>
  <c r="J105" i="2" s="1"/>
  <c r="R372" i="2"/>
  <c r="R172" i="2"/>
  <c r="T224" i="2"/>
  <c r="P279" i="2"/>
  <c r="R363" i="2"/>
  <c r="BK172" i="2"/>
  <c r="J172" i="2"/>
  <c r="J99" i="2" s="1"/>
  <c r="T210" i="2"/>
  <c r="P296" i="2"/>
  <c r="P372" i="2"/>
  <c r="P371" i="2" s="1"/>
  <c r="R393" i="2"/>
  <c r="BK128" i="3"/>
  <c r="J128" i="3"/>
  <c r="J98" i="3"/>
  <c r="P172" i="2"/>
  <c r="R224" i="2"/>
  <c r="BK279" i="2"/>
  <c r="J279" i="2" s="1"/>
  <c r="J103" i="2" s="1"/>
  <c r="P290" i="2"/>
  <c r="T363" i="2"/>
  <c r="T128" i="3"/>
  <c r="BK224" i="2"/>
  <c r="J224" i="2"/>
  <c r="J101" i="2"/>
  <c r="R253" i="2"/>
  <c r="BK135" i="3"/>
  <c r="J135" i="3"/>
  <c r="J101" i="3"/>
  <c r="P132" i="2"/>
  <c r="P224" i="2"/>
  <c r="T253" i="2"/>
  <c r="BK290" i="2"/>
  <c r="J290" i="2"/>
  <c r="J104" i="2"/>
  <c r="T290" i="2"/>
  <c r="BK372" i="2"/>
  <c r="J372" i="2" s="1"/>
  <c r="J109" i="2" s="1"/>
  <c r="T393" i="2"/>
  <c r="T371" i="2" s="1"/>
  <c r="P128" i="3"/>
  <c r="R135" i="3"/>
  <c r="R132" i="2"/>
  <c r="R131" i="2" s="1"/>
  <c r="P210" i="2"/>
  <c r="P253" i="2"/>
  <c r="T279" i="2"/>
  <c r="R290" i="2"/>
  <c r="P363" i="2"/>
  <c r="T372" i="2"/>
  <c r="R128" i="3"/>
  <c r="R127" i="3" s="1"/>
  <c r="R126" i="3" s="1"/>
  <c r="P135" i="3"/>
  <c r="T172" i="2"/>
  <c r="T296" i="2"/>
  <c r="BK393" i="2"/>
  <c r="J393" i="2" s="1"/>
  <c r="J110" i="2" s="1"/>
  <c r="T135" i="3"/>
  <c r="BK369" i="2"/>
  <c r="BK131" i="2" s="1"/>
  <c r="J131" i="2" s="1"/>
  <c r="J97" i="2" s="1"/>
  <c r="J369" i="2"/>
  <c r="J107" i="2"/>
  <c r="BK131" i="3"/>
  <c r="J131" i="3" s="1"/>
  <c r="J99" i="3" s="1"/>
  <c r="BK133" i="3"/>
  <c r="J133" i="3" s="1"/>
  <c r="J100" i="3" s="1"/>
  <c r="BK138" i="3"/>
  <c r="J138" i="3" s="1"/>
  <c r="J102" i="3" s="1"/>
  <c r="BK142" i="3"/>
  <c r="J142" i="3"/>
  <c r="J104" i="3"/>
  <c r="BK140" i="3"/>
  <c r="J140" i="3" s="1"/>
  <c r="J103" i="3" s="1"/>
  <c r="BK144" i="3"/>
  <c r="J144" i="3" s="1"/>
  <c r="J105" i="3" s="1"/>
  <c r="BK146" i="3"/>
  <c r="J146" i="3" s="1"/>
  <c r="J106" i="3" s="1"/>
  <c r="J120" i="3"/>
  <c r="BE141" i="3"/>
  <c r="BE134" i="3"/>
  <c r="BE145" i="3"/>
  <c r="F92" i="3"/>
  <c r="BE129" i="3"/>
  <c r="BE136" i="3"/>
  <c r="BE143" i="3"/>
  <c r="BE147" i="3"/>
  <c r="E116" i="3"/>
  <c r="BE132" i="3"/>
  <c r="BE130" i="3"/>
  <c r="BE139" i="3"/>
  <c r="BE137" i="3"/>
  <c r="E85" i="2"/>
  <c r="BE153" i="2"/>
  <c r="BE162" i="2"/>
  <c r="BE217" i="2"/>
  <c r="BE220" i="2"/>
  <c r="BE222" i="2"/>
  <c r="BE231" i="2"/>
  <c r="BE243" i="2"/>
  <c r="BE333" i="2"/>
  <c r="J89" i="2"/>
  <c r="BE216" i="2"/>
  <c r="BE237" i="2"/>
  <c r="BE258" i="2"/>
  <c r="F127" i="2"/>
  <c r="BE177" i="2"/>
  <c r="BE205" i="2"/>
  <c r="BE206" i="2"/>
  <c r="BE208" i="2"/>
  <c r="BE330" i="2"/>
  <c r="BE136" i="2"/>
  <c r="BE270" i="2"/>
  <c r="BE272" i="2"/>
  <c r="BE214" i="2"/>
  <c r="BE233" i="2"/>
  <c r="BE286" i="2"/>
  <c r="BE295" i="2"/>
  <c r="BE308" i="2"/>
  <c r="BE309" i="2"/>
  <c r="BE316" i="2"/>
  <c r="BE318" i="2"/>
  <c r="BE344" i="2"/>
  <c r="BE167" i="2"/>
  <c r="BE288" i="2"/>
  <c r="BE293" i="2"/>
  <c r="BE294" i="2"/>
  <c r="BE303" i="2"/>
  <c r="BE337" i="2"/>
  <c r="BE338" i="2"/>
  <c r="BE339" i="2"/>
  <c r="BE133" i="2"/>
  <c r="BE134" i="2"/>
  <c r="BE144" i="2"/>
  <c r="BE148" i="2"/>
  <c r="BE155" i="2"/>
  <c r="BE157" i="2"/>
  <c r="BE247" i="2"/>
  <c r="BE262" i="2"/>
  <c r="BE280" i="2"/>
  <c r="BE291" i="2"/>
  <c r="BE379" i="2"/>
  <c r="BE387" i="2"/>
  <c r="BE229" i="2"/>
  <c r="BE254" i="2"/>
  <c r="BE297" i="2"/>
  <c r="BE299" i="2"/>
  <c r="BE301" i="2"/>
  <c r="BE326" i="2"/>
  <c r="BE328" i="2"/>
  <c r="BE331" i="2"/>
  <c r="BE358" i="2"/>
  <c r="BE367" i="2"/>
  <c r="BE381" i="2"/>
  <c r="BE383" i="2"/>
  <c r="BE385" i="2"/>
  <c r="BE392" i="2"/>
  <c r="BE173" i="2"/>
  <c r="BE181" i="2"/>
  <c r="BE198" i="2"/>
  <c r="BE292" i="2"/>
  <c r="BE307" i="2"/>
  <c r="BE341" i="2"/>
  <c r="BE349" i="2"/>
  <c r="BE351" i="2"/>
  <c r="BE355" i="2"/>
  <c r="BE373" i="2"/>
  <c r="BE390" i="2"/>
  <c r="BE394" i="2"/>
  <c r="BE398" i="2"/>
  <c r="BE403" i="2"/>
  <c r="BE408" i="2"/>
  <c r="BE138" i="2"/>
  <c r="BE152" i="2"/>
  <c r="BE266" i="2"/>
  <c r="BE314" i="2"/>
  <c r="BE322" i="2"/>
  <c r="BE185" i="2"/>
  <c r="BE211" i="2"/>
  <c r="BE213" i="2"/>
  <c r="BE219" i="2"/>
  <c r="BE235" i="2"/>
  <c r="BE239" i="2"/>
  <c r="BE305" i="2"/>
  <c r="BE311" i="2"/>
  <c r="BE312" i="2"/>
  <c r="BE320" i="2"/>
  <c r="BE332" i="2"/>
  <c r="BE335" i="2"/>
  <c r="BE364" i="2"/>
  <c r="BE365" i="2"/>
  <c r="BE368" i="2"/>
  <c r="BE140" i="2"/>
  <c r="BE187" i="2"/>
  <c r="BE191" i="2"/>
  <c r="BE225" i="2"/>
  <c r="BE227" i="2"/>
  <c r="BE249" i="2"/>
  <c r="BE276" i="2"/>
  <c r="BE324" i="2"/>
  <c r="BE370" i="2"/>
  <c r="BE377" i="2"/>
  <c r="F36" i="3"/>
  <c r="BC96" i="1" s="1"/>
  <c r="F35" i="3"/>
  <c r="BB96" i="1"/>
  <c r="F37" i="2"/>
  <c r="BD95" i="1"/>
  <c r="F34" i="2"/>
  <c r="BA95" i="1" s="1"/>
  <c r="J34" i="3"/>
  <c r="AW96" i="1" s="1"/>
  <c r="F37" i="3"/>
  <c r="BD96" i="1"/>
  <c r="F34" i="3"/>
  <c r="BA96" i="1" s="1"/>
  <c r="J34" i="2"/>
  <c r="AW95" i="1"/>
  <c r="F35" i="2"/>
  <c r="BB95" i="1"/>
  <c r="F36" i="2"/>
  <c r="BC95" i="1" s="1"/>
  <c r="P131" i="2" l="1"/>
  <c r="P130" i="2"/>
  <c r="AU95" i="1" s="1"/>
  <c r="P127" i="3"/>
  <c r="P126" i="3" s="1"/>
  <c r="AU96" i="1" s="1"/>
  <c r="BK371" i="2"/>
  <c r="J371" i="2"/>
  <c r="J108" i="2"/>
  <c r="T127" i="3"/>
  <c r="T126" i="3" s="1"/>
  <c r="R371" i="2"/>
  <c r="R130" i="2" s="1"/>
  <c r="T131" i="2"/>
  <c r="T130" i="2"/>
  <c r="BK127" i="3"/>
  <c r="J127" i="3" s="1"/>
  <c r="J97" i="3" s="1"/>
  <c r="BK130" i="2"/>
  <c r="J130" i="2"/>
  <c r="F33" i="2"/>
  <c r="AZ95" i="1"/>
  <c r="J33" i="2"/>
  <c r="AV95" i="1" s="1"/>
  <c r="AT95" i="1" s="1"/>
  <c r="BA94" i="1"/>
  <c r="AW94" i="1"/>
  <c r="AK30" i="1"/>
  <c r="J33" i="3"/>
  <c r="AV96" i="1"/>
  <c r="AT96" i="1"/>
  <c r="BB94" i="1"/>
  <c r="W31" i="1"/>
  <c r="J30" i="2"/>
  <c r="AG95" i="1" s="1"/>
  <c r="BD94" i="1"/>
  <c r="W33" i="1" s="1"/>
  <c r="BC94" i="1"/>
  <c r="W32" i="1"/>
  <c r="F33" i="3"/>
  <c r="AZ96" i="1"/>
  <c r="BK126" i="3" l="1"/>
  <c r="J126" i="3" s="1"/>
  <c r="J96" i="3" s="1"/>
  <c r="AN95" i="1"/>
  <c r="J96" i="2"/>
  <c r="J39" i="2"/>
  <c r="AU94" i="1"/>
  <c r="W30" i="1"/>
  <c r="AY94" i="1"/>
  <c r="AX94" i="1"/>
  <c r="AZ94" i="1"/>
  <c r="W29" i="1" s="1"/>
  <c r="J30" i="3" l="1"/>
  <c r="AG96" i="1" s="1"/>
  <c r="AV94" i="1"/>
  <c r="AK29" i="1" s="1"/>
  <c r="J39" i="3" l="1"/>
  <c r="AN96" i="1"/>
  <c r="AG94" i="1"/>
  <c r="AK26" i="1" s="1"/>
  <c r="AK35" i="1" s="1"/>
  <c r="AT94" i="1"/>
  <c r="AN94" i="1"/>
</calcChain>
</file>

<file path=xl/sharedStrings.xml><?xml version="1.0" encoding="utf-8"?>
<sst xmlns="http://schemas.openxmlformats.org/spreadsheetml/2006/main" count="3947" uniqueCount="753">
  <si>
    <t>Export Komplet</t>
  </si>
  <si>
    <t/>
  </si>
  <si>
    <t>2.0</t>
  </si>
  <si>
    <t>False</t>
  </si>
  <si>
    <t>{c731d0b0-132c-4711-9c3a-eda97c0b1eab}</t>
  </si>
  <si>
    <t>&gt;&gt;  skryté sloupce  &lt;&lt;</t>
  </si>
  <si>
    <t>0,1</t>
  </si>
  <si>
    <t>21</t>
  </si>
  <si>
    <t>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</si>
  <si>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</si>
  <si>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</si>
  <si>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</si>
  <si>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</si>
  <si>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</si>
  <si>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</si>
  <si>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</si>
  <si>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</si>
  <si>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přes Babský potok</t>
  </si>
  <si>
    <t>KSO:</t>
  </si>
  <si>
    <t>CC-CZ:</t>
  </si>
  <si>
    <t>Místo:</t>
  </si>
  <si>
    <t>Babí</t>
  </si>
  <si>
    <t>Datum:</t>
  </si>
  <si>
    <t>Zadavatel:</t>
  </si>
  <si>
    <t>IČ:</t>
  </si>
  <si>
    <t xml:space="preserve">SPÚ, Husinecká 1024/11a, Praha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</si>
  <si>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</si>
  <si>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</si>
  <si>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</si>
  <si>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</si>
  <si>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</si>
  <si>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</si>
  <si>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</si>
  <si>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</si>
  <si>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</si>
  <si>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</si>
  <si>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</si>
  <si>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</si>
  <si>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</si>
  <si>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</si>
  <si>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</si>
  <si>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</si>
  <si>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</si>
  <si>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</si>
  <si>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</si>
  <si>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</si>
  <si>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</si>
  <si>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</si>
  <si>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</si>
  <si>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</si>
  <si>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</si>
  <si>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</si>
  <si>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</si>
  <si>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</si>
  <si>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</si>
  <si>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</si>
  <si>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</si>
  <si>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</si>
  <si>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</si>
  <si>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</si>
  <si>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</si>
  <si>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</si>
  <si>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</si>
  <si>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</si>
  <si>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</si>
  <si>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</si>
  <si>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</si>
  <si>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</si>
  <si>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</si>
  <si>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</si>
  <si>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</si>
  <si>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</si>
  <si>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</si>
  <si>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</si>
  <si>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</si>
  <si>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</si>
  <si>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</si>
  <si>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</si>
  <si>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Oprava mostu</t>
  </si>
  <si>
    <t>STA</t>
  </si>
  <si>
    <t>{0d9637e4-dbd3-427c-8077-3766618ae1e1}</t>
  </si>
  <si>
    <t>2</t>
  </si>
  <si>
    <t>Vedlejší náklady</t>
  </si>
  <si>
    <t>{3a93b0b4-3159-4c7e-b80e-e6818b6f66ef}</t>
  </si>
  <si>
    <t>fig1</t>
  </si>
  <si>
    <t>výkop pro předpolí mostu</t>
  </si>
  <si>
    <t>fig2</t>
  </si>
  <si>
    <t>rýha za rubovou opěrou</t>
  </si>
  <si>
    <t>13,65</t>
  </si>
  <si>
    <t>KRYCÍ LIST SOUPISU PRACÍ</t>
  </si>
  <si>
    <t>fig3</t>
  </si>
  <si>
    <t>výkop před a pod opěrami</t>
  </si>
  <si>
    <t>5,25</t>
  </si>
  <si>
    <t>fig21</t>
  </si>
  <si>
    <t>hydroizolace stávající mostovky</t>
  </si>
  <si>
    <t>14,134</t>
  </si>
  <si>
    <t>fig25</t>
  </si>
  <si>
    <t>nová vozovka na mostě</t>
  </si>
  <si>
    <t>11,46</t>
  </si>
  <si>
    <t>fig23</t>
  </si>
  <si>
    <t>izolace proti vodě svislá</t>
  </si>
  <si>
    <t>10,5</t>
  </si>
  <si>
    <t>Objekt:</t>
  </si>
  <si>
    <t>1 - Oprava mostu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</si>
  <si>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</si>
  <si>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</si>
  <si>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</si>
  <si>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</si>
  <si>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</si>
  <si>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</si>
  <si>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</si>
  <si>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</si>
  <si>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</si>
  <si>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</si>
  <si>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</si>
  <si>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</si>
  <si>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</si>
  <si>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</si>
  <si>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</si>
  <si>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</si>
  <si>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</si>
  <si>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</si>
  <si>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</si>
  <si>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</si>
  <si>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</si>
  <si>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</si>
  <si>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</si>
  <si>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</si>
  <si>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</si>
  <si>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</si>
  <si>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</si>
  <si>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</si>
  <si>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</si>
  <si>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</si>
  <si>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</si>
  <si>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</si>
  <si>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</si>
  <si>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</si>
  <si>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</si>
  <si>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</si>
  <si>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</si>
  <si>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112251101</t>
  </si>
  <si>
    <t>Odstranění pařezů průměru přes 100 do 300 mm</t>
  </si>
  <si>
    <t>kus</t>
  </si>
  <si>
    <t>CS ÚRS 2025 02</t>
  </si>
  <si>
    <t>4</t>
  </si>
  <si>
    <t>-79796092</t>
  </si>
  <si>
    <t>115001104</t>
  </si>
  <si>
    <t>Převedení vody potrubím DN přes 250 do 300</t>
  </si>
  <si>
    <t>m</t>
  </si>
  <si>
    <t>-1716204698</t>
  </si>
  <si>
    <t>VV</t>
  </si>
  <si>
    <t>10,0*2</t>
  </si>
  <si>
    <t>3</t>
  </si>
  <si>
    <t>115101201</t>
  </si>
  <si>
    <t>Čerpání vody na dopravní výšku do 10 m průměrný přítok do 500 l/min</t>
  </si>
  <si>
    <t>hod</t>
  </si>
  <si>
    <t>141697476</t>
  </si>
  <si>
    <t>100+100</t>
  </si>
  <si>
    <t>115101301</t>
  </si>
  <si>
    <t>Pohotovost čerpací soupravy pro dopravní výšku do 10 m přítok do 500 l/min</t>
  </si>
  <si>
    <t>den</t>
  </si>
  <si>
    <t>1947478625</t>
  </si>
  <si>
    <t>10+10</t>
  </si>
  <si>
    <t>5</t>
  </si>
  <si>
    <t>131351100</t>
  </si>
  <si>
    <t>Hloubení jam nezapažených v hornině třídy těžitelnosti II skupiny 4 objem do 20 m3 strojně</t>
  </si>
  <si>
    <t>m3</t>
  </si>
  <si>
    <t>-322015999</t>
  </si>
  <si>
    <t>4,5*2,0*0,5                               "pravý břeh - opěra č.1"</t>
  </si>
  <si>
    <t>5,0*3,0*0,5                               "levý břeh - opěra č.2"</t>
  </si>
  <si>
    <t>Mezisoučet                                    "předpolí mostu"</t>
  </si>
  <si>
    <t>6</t>
  </si>
  <si>
    <t>132311401</t>
  </si>
  <si>
    <t>Hloubená vykopávka pod základy v hornině třídy těžitelnosti I skupiny 4 ručně</t>
  </si>
  <si>
    <t>-951106018</t>
  </si>
  <si>
    <t>5,0*1,0*0,5                                 "opěra č.1"</t>
  </si>
  <si>
    <t>5,5*1,0*0,5                                 "opěra č.2"</t>
  </si>
  <si>
    <t>Mezisoučet                            "výkop před a pod opěrami"</t>
  </si>
  <si>
    <t>7</t>
  </si>
  <si>
    <t>132351251</t>
  </si>
  <si>
    <t>Hloubení rýh nezapažených š do 2000 mm v hornině třídy těžitelnosti II skupiny 4 objem do 20 m3 strojně</t>
  </si>
  <si>
    <t>1670291860</t>
  </si>
  <si>
    <t>5,0*(1,0*1,0+0,5*0,6)                     "opěra č.1"</t>
  </si>
  <si>
    <t>5,5*(1,0*1,0+0,5*0,6)                     "opěra č.2"</t>
  </si>
  <si>
    <t>Mezisoučet                              "rýha za rubovou opěrou"</t>
  </si>
  <si>
    <t>8</t>
  </si>
  <si>
    <t>162201421</t>
  </si>
  <si>
    <t>Vodorovné přemístění pařezů do 1 km D přes 100 do 300 mm</t>
  </si>
  <si>
    <t>-508852112</t>
  </si>
  <si>
    <t>9</t>
  </si>
  <si>
    <t>162211321</t>
  </si>
  <si>
    <t>Vodorovné přemístění výkopku z horniny třídy těžitelnosti II skupiny 4 a 5 stavebním kolečkem do 10 m</t>
  </si>
  <si>
    <t>-1756047923</t>
  </si>
  <si>
    <t>10</t>
  </si>
  <si>
    <t>162301971</t>
  </si>
  <si>
    <t>Příplatek k vodorovnému přemístění pařezů D přes 100 do 300 mm ZKD 1 km</t>
  </si>
  <si>
    <t>-1613064936</t>
  </si>
  <si>
    <t>1*10 'Přepočtené koeficientem množství</t>
  </si>
  <si>
    <t>11</t>
  </si>
  <si>
    <t>162751117</t>
  </si>
  <si>
    <t>Vodorovné přemístění přes 9 000 do 10000 m výkopku/sypaniny z horniny třídy těžitelnosti I skupiny 1 až 3</t>
  </si>
  <si>
    <t>417077007</t>
  </si>
  <si>
    <t>Mezisoučet</t>
  </si>
  <si>
    <t>162751119</t>
  </si>
  <si>
    <t>Příplatek k vodorovnému přemístění výkopku/sypaniny z horniny třídy těžitelnosti I skupiny 1 až 3 ZKD 1000 m přes 10000 m</t>
  </si>
  <si>
    <t>1497133403</t>
  </si>
  <si>
    <t>13</t>
  </si>
  <si>
    <t>171201231</t>
  </si>
  <si>
    <t>Poplatek za uložení zeminy a kamení na recyklační skládce (skládkovné) kód odpadu 17 05 04</t>
  </si>
  <si>
    <t>t</t>
  </si>
  <si>
    <t>132782514</t>
  </si>
  <si>
    <t>fig1*2,000</t>
  </si>
  <si>
    <t>fig2*2,000</t>
  </si>
  <si>
    <t>fig3*2,000</t>
  </si>
  <si>
    <t>Zakládání</t>
  </si>
  <si>
    <t>14</t>
  </si>
  <si>
    <t>211531111</t>
  </si>
  <si>
    <t>Výplň odvodňovacích žeber nebo trativodů kamenivem hrubým drceným frakce 16 až 63 mm</t>
  </si>
  <si>
    <t>-1393263044</t>
  </si>
  <si>
    <t>5,0*1,0*0,5                                     "opěra č.1"</t>
  </si>
  <si>
    <t>5,5*1,0*0,5                                     "opěra č.2"</t>
  </si>
  <si>
    <t>15</t>
  </si>
  <si>
    <t>212312111</t>
  </si>
  <si>
    <t>Lože pro trativody z betonu prostého</t>
  </si>
  <si>
    <t>90649124</t>
  </si>
  <si>
    <t>5,0*1,0*0,2                                     "opěra č.1"</t>
  </si>
  <si>
    <t>5,5*1,0*0,2                                     "opěra č.2"</t>
  </si>
  <si>
    <t>16</t>
  </si>
  <si>
    <t>212755214</t>
  </si>
  <si>
    <t>Trativody z drenážních trubek plastových flexibilních DN 100 mm bez lože a obsypu</t>
  </si>
  <si>
    <t>-192245620</t>
  </si>
  <si>
    <t>5,0                                     "opěra č.1"</t>
  </si>
  <si>
    <t>5,5                                     "opěra č.2"</t>
  </si>
  <si>
    <t>17</t>
  </si>
  <si>
    <t>212792111</t>
  </si>
  <si>
    <t>Odvodnění mostní opěry - drenážní flexibilní svislé plastové potrubí DN 65</t>
  </si>
  <si>
    <t>912287474</t>
  </si>
  <si>
    <t>2,0                          "odvodnění odvodňovacího žlabu"</t>
  </si>
  <si>
    <t>18</t>
  </si>
  <si>
    <t>279311146</t>
  </si>
  <si>
    <t>Postupné podbetonování základového zdiva železovým betonem se zvýšenými nároky na prostředí tř. C 25/30</t>
  </si>
  <si>
    <t>-112285218</t>
  </si>
  <si>
    <t>5,0*0,8*0,5                                 "opěra č.1"</t>
  </si>
  <si>
    <t>5,5*0,8*0,5                                 "opěra č.2"</t>
  </si>
  <si>
    <t>19</t>
  </si>
  <si>
    <t>279322511</t>
  </si>
  <si>
    <t>Základová zeď ze ŽB se zvýšenými nároky na prostředí tř. C 25/30 bez výztuže</t>
  </si>
  <si>
    <t>-2039741358</t>
  </si>
  <si>
    <t>5,0*0,2*0,5                                 "opěra č.1 - líc"</t>
  </si>
  <si>
    <t>5,0*0,3*1,1                                 "opěra č.1 - rub"</t>
  </si>
  <si>
    <t>5,5*0,2*0,5                                 "opěra č.2 - líc"</t>
  </si>
  <si>
    <t>5,5*0,3*1,1                                 "opěra č.2 - líc"</t>
  </si>
  <si>
    <t>(2,65+2,75)*0,30*0,50             "betonové prahy"</t>
  </si>
  <si>
    <t>20</t>
  </si>
  <si>
    <t>279351311</t>
  </si>
  <si>
    <t>Zřízení jednostranného bednění základových zdí</t>
  </si>
  <si>
    <t>m2</t>
  </si>
  <si>
    <t>1096531872</t>
  </si>
  <si>
    <t>5,0*1,0                                 "opěra č.1 - líc"</t>
  </si>
  <si>
    <t>5,0*1,6                                 "opěra č.1 - rub"</t>
  </si>
  <si>
    <t>5,5*1,0                                 "opěra č.2 - líc"</t>
  </si>
  <si>
    <t>5,5*1,6                                 "opěra č.2 - líc"</t>
  </si>
  <si>
    <t>(2,65+2,75)*0,50             "betonové prahy"</t>
  </si>
  <si>
    <t>279351312</t>
  </si>
  <si>
    <t>Odstranění jednostranného bednění základových zdí</t>
  </si>
  <si>
    <t>841390525</t>
  </si>
  <si>
    <t>22</t>
  </si>
  <si>
    <t>279361821</t>
  </si>
  <si>
    <t>Výztuž základových zdí nosných betonářskou ocelí 10 505</t>
  </si>
  <si>
    <t>325317956</t>
  </si>
  <si>
    <t>(102+75+33+7+7)*0,001</t>
  </si>
  <si>
    <t>23</t>
  </si>
  <si>
    <t>279362021</t>
  </si>
  <si>
    <t>Výztuž základových zdí nosných svařovanými sítěmi Kari</t>
  </si>
  <si>
    <t>958572572</t>
  </si>
  <si>
    <t>(228+113)*0,001                                "8/100 x 8/100 - rub a líc"</t>
  </si>
  <si>
    <t>Svislé a kompletní konstrukce</t>
  </si>
  <si>
    <t>24</t>
  </si>
  <si>
    <t>317171126</t>
  </si>
  <si>
    <t>Kotvení monolitického betonu římsy do mostovky kotvou do vývrtu</t>
  </si>
  <si>
    <t>-984088174</t>
  </si>
  <si>
    <t>(3,82+3,82)/0,5+0,72</t>
  </si>
  <si>
    <t>25</t>
  </si>
  <si>
    <t>M</t>
  </si>
  <si>
    <t>54879990</t>
  </si>
  <si>
    <t>kotva římsy M24 do vývrtu, NRk = 120 KN</t>
  </si>
  <si>
    <t>2086780568</t>
  </si>
  <si>
    <t>26</t>
  </si>
  <si>
    <t>317321118</t>
  </si>
  <si>
    <t>Mostní římsy ze ŽB C 30/37</t>
  </si>
  <si>
    <t>-1136221764</t>
  </si>
  <si>
    <t>(3,82+3,82)*(0,50*0,28+0,75*0,26)</t>
  </si>
  <si>
    <t>27</t>
  </si>
  <si>
    <t>317321191</t>
  </si>
  <si>
    <t>Příplatek k mostním římsám ze ŽB za betonáž malého rozsahu do 25 m3</t>
  </si>
  <si>
    <t>184253301</t>
  </si>
  <si>
    <t>28</t>
  </si>
  <si>
    <t>317353121</t>
  </si>
  <si>
    <t>Bednění mostních říms všech tvarů - zřízení</t>
  </si>
  <si>
    <t>1897164876</t>
  </si>
  <si>
    <t>(3,82+3,82)*(0,23+0,75+0,55+0,40)</t>
  </si>
  <si>
    <t>29</t>
  </si>
  <si>
    <t>317353221</t>
  </si>
  <si>
    <t>Bednění mostních říms všech tvarů - odstranění</t>
  </si>
  <si>
    <t>-1865181072</t>
  </si>
  <si>
    <t>30</t>
  </si>
  <si>
    <t>317361116</t>
  </si>
  <si>
    <t>Výztuž mostních říms z betonářské oceli 10 505</t>
  </si>
  <si>
    <t>1867494615</t>
  </si>
  <si>
    <t>290,0*0,001                                              "D.1.2.7"</t>
  </si>
  <si>
    <t>31</t>
  </si>
  <si>
    <t>341941001</t>
  </si>
  <si>
    <t>Nosné nebo spojovací svary tl do 10 mm ocelových doplňkových konstrukcí při montáži dílců</t>
  </si>
  <si>
    <t>-637243952</t>
  </si>
  <si>
    <t>3,4*6                    "HEB 140"</t>
  </si>
  <si>
    <t>Vodorovné konstrukce</t>
  </si>
  <si>
    <t>32</t>
  </si>
  <si>
    <t>413232211</t>
  </si>
  <si>
    <t>Zazdívka zhlaví válcovaných nosníků v do 150 mm</t>
  </si>
  <si>
    <t>1430818368</t>
  </si>
  <si>
    <t>6*2                                   "dobetonávka kolem konců HEB 140"</t>
  </si>
  <si>
    <t>33</t>
  </si>
  <si>
    <t>413941143</t>
  </si>
  <si>
    <t>Válcované nosníky výšky přes 120 do 220 mm dodatečně osazované do stropu</t>
  </si>
  <si>
    <t>1874625441</t>
  </si>
  <si>
    <t>3,4*6*33,7*0,001                    "HEB 140"</t>
  </si>
  <si>
    <t>34</t>
  </si>
  <si>
    <t>451316114</t>
  </si>
  <si>
    <t>Podklad pod dlažbu z betonu prostého se zvýšenými nároky na prostředí C 25/30 tl přes 200 do 250 mm</t>
  </si>
  <si>
    <t>-1112941962</t>
  </si>
  <si>
    <t>6,0*(2,65+2,75)/2</t>
  </si>
  <si>
    <t>35</t>
  </si>
  <si>
    <t>451476121</t>
  </si>
  <si>
    <t>Podkladní vrstva plastbetonová tixotropní první vrstva tl 10 mm</t>
  </si>
  <si>
    <t>1637026818</t>
  </si>
  <si>
    <t>0,24*0,24*6                                       "pod sloupky zábradlí"</t>
  </si>
  <si>
    <t>36</t>
  </si>
  <si>
    <t>451476122</t>
  </si>
  <si>
    <t>Podkladní vrstva plastbetonová tixotropní každá další vrstva tl 10 mm</t>
  </si>
  <si>
    <t>490146886</t>
  </si>
  <si>
    <t>37</t>
  </si>
  <si>
    <t>451477121</t>
  </si>
  <si>
    <t>Podkladní vrstva plastbetonová drenážní první vrstva tl 20 mm</t>
  </si>
  <si>
    <t>-302189476</t>
  </si>
  <si>
    <t>(3,82+3,82)*0,25                "drenážní pruh"</t>
  </si>
  <si>
    <t>38</t>
  </si>
  <si>
    <t>451477122</t>
  </si>
  <si>
    <t>Podkladní vrstva plastbetonová drenážní každá další vrstva tl 20 mm</t>
  </si>
  <si>
    <t>1350157188</t>
  </si>
  <si>
    <t>39</t>
  </si>
  <si>
    <t>458591111</t>
  </si>
  <si>
    <t>Zřízení výplně těsnící vrstvy za opěrou z jílu</t>
  </si>
  <si>
    <t>-967754053</t>
  </si>
  <si>
    <t>5,0*1,0*0,3                                     "opěra č.1"</t>
  </si>
  <si>
    <t>5,5*1,0*0,3                                     "opěra č.2"</t>
  </si>
  <si>
    <t>40</t>
  </si>
  <si>
    <t>58125110</t>
  </si>
  <si>
    <t>jíl surový kusový</t>
  </si>
  <si>
    <t>-129080191</t>
  </si>
  <si>
    <t>5,0*1,0*0,3*2,1                                     "opěra č.1"</t>
  </si>
  <si>
    <t>5,5*1,0*0,3*2,1                                     "opěra č.2"</t>
  </si>
  <si>
    <t>41</t>
  </si>
  <si>
    <t>462513161</t>
  </si>
  <si>
    <t>Zához z lomového kamene záhozového hmotnost kamenů do 500 kg bez výplně</t>
  </si>
  <si>
    <t>-1787268953</t>
  </si>
  <si>
    <t>6,0*(2,65+2,75)/2*0,50</t>
  </si>
  <si>
    <t>42</t>
  </si>
  <si>
    <t>465513156</t>
  </si>
  <si>
    <t>Dlažba svahu u opěr z upraveného lomového žulového kamene tl 200 mm do lože C 25/30 pl do 10 m2</t>
  </si>
  <si>
    <t>-1526097513</t>
  </si>
  <si>
    <t>(2,2+1,8)*0,8                            "zpevnění svahu na návodní straně po obou stranách mostních opěr"</t>
  </si>
  <si>
    <t>(2,2+1,8)*0,4                            "zpevnění svahu na povodní straně po obou stranách mostních opěr"</t>
  </si>
  <si>
    <t>Komunikace pozemní</t>
  </si>
  <si>
    <t>43</t>
  </si>
  <si>
    <t>564851011</t>
  </si>
  <si>
    <t>Podklad ze štěrkodrtě ŠD plochy do 100 m2 tl 150 mm</t>
  </si>
  <si>
    <t>-2110123484</t>
  </si>
  <si>
    <t>3,25*2,0                                "opěra č.1"</t>
  </si>
  <si>
    <t>3,00*2,5                                "opěra č.2"</t>
  </si>
  <si>
    <t>44</t>
  </si>
  <si>
    <t>564861011</t>
  </si>
  <si>
    <t>Podklad ze štěrkodrtě ŠD plochy do 100 m2 tl 200 mm</t>
  </si>
  <si>
    <t>-288937155</t>
  </si>
  <si>
    <t>45</t>
  </si>
  <si>
    <t>564930512</t>
  </si>
  <si>
    <t>Podklad z R-materiálu plochy do 100 m2 tl 100 mm</t>
  </si>
  <si>
    <t>2065842907</t>
  </si>
  <si>
    <t>46</t>
  </si>
  <si>
    <t>573451113</t>
  </si>
  <si>
    <t>Dvojitý nátěr z asfaltu v množství 2,1 kg/m2 s posypem</t>
  </si>
  <si>
    <t>335782056</t>
  </si>
  <si>
    <t>47</t>
  </si>
  <si>
    <t>573231108</t>
  </si>
  <si>
    <t>Postřik živičný spojovací ze silniční emulze v množství 0,50 kg/m2</t>
  </si>
  <si>
    <t>1082182012</t>
  </si>
  <si>
    <t>48</t>
  </si>
  <si>
    <t>577134211</t>
  </si>
  <si>
    <t>Asfaltový beton vrstva obrusná ACO 11 tř. II tl 40 mm š do 3 m z nemodifikovaného asfaltu</t>
  </si>
  <si>
    <t>-1010574856</t>
  </si>
  <si>
    <t>3,82*3,0                                             "nová vozovka na mostě"</t>
  </si>
  <si>
    <t>fig25*2</t>
  </si>
  <si>
    <t>49</t>
  </si>
  <si>
    <t>597161111</t>
  </si>
  <si>
    <t>Rigol dlážděný do lože z betonu tl 100 mm z lomového kamene</t>
  </si>
  <si>
    <t>-1161093859</t>
  </si>
  <si>
    <t>Úpravy povrchů, podlahy a osazování výplní</t>
  </si>
  <si>
    <t>50</t>
  </si>
  <si>
    <t>628611111</t>
  </si>
  <si>
    <t>Nátěr betonu mostu akrylátový 2x impregnační S1 (OS-A)</t>
  </si>
  <si>
    <t>1629792288</t>
  </si>
  <si>
    <t>3,82*2*(0,40+0,55)                                                    "římsy spodem a boky"</t>
  </si>
  <si>
    <t>(2,65+2,75)/2*(0,25+0,45+0,25)                               "mostovka spodem"</t>
  </si>
  <si>
    <t>5,0*0,65                                                         "opěra č.1"</t>
  </si>
  <si>
    <t>5,5*0,65                                                         "opěra č.2"</t>
  </si>
  <si>
    <t>51</t>
  </si>
  <si>
    <t>632450133</t>
  </si>
  <si>
    <t>Vyrovnávací cementový potěr tl přes 30 do 40 mm ze suchých směsí provedený v ploše</t>
  </si>
  <si>
    <t>225835624</t>
  </si>
  <si>
    <t>3,82*3,7                    "spádový klín"</t>
  </si>
  <si>
    <t>52</t>
  </si>
  <si>
    <t>632664131</t>
  </si>
  <si>
    <t>Nátěr betonové podlahy mostu epoxidový 2x podkladní + 2x elastický S9 (OS-E)</t>
  </si>
  <si>
    <t>1054315513</t>
  </si>
  <si>
    <t>3,82*2*(0,15+0,75)                           "římsy vrchem"</t>
  </si>
  <si>
    <t>Vedení trubní dálková a přípojná</t>
  </si>
  <si>
    <t>53</t>
  </si>
  <si>
    <t>895270101</t>
  </si>
  <si>
    <t>Proplachovací a kontrolní šachta z PE-HD pro drenáže liniových staveb šachtové dno DN 400/250 průchozí</t>
  </si>
  <si>
    <t>-1597249070</t>
  </si>
  <si>
    <t>54</t>
  </si>
  <si>
    <t>895270131</t>
  </si>
  <si>
    <t>Proplachovací a kontrolní šachta z PE-HD DN 400 pro drenáže liniových staveb šachtové prodloužení světlé hloubky 3000 mm</t>
  </si>
  <si>
    <t>1960674564</t>
  </si>
  <si>
    <t>55</t>
  </si>
  <si>
    <t>895270135</t>
  </si>
  <si>
    <t>Příplatek k rourám proplachovací a kontrolní šachty z PE-HD DN 400 pro drenáže liniových staveb za uříznutí šachtové roury</t>
  </si>
  <si>
    <t>1047441507</t>
  </si>
  <si>
    <t>56</t>
  </si>
  <si>
    <t>895270151</t>
  </si>
  <si>
    <t>Proplachovací a kontrolní šachta z PE-HD DN 400 pro drenáže liniových staveb redukce DN 250/100-200</t>
  </si>
  <si>
    <t>1039780286</t>
  </si>
  <si>
    <t>57</t>
  </si>
  <si>
    <t>895270201</t>
  </si>
  <si>
    <t>Proplachovací a kontrolní šachta z PE-HD DN 400 pro drenáže liniových staveb poklop plastový pro třídu zatížení A 15</t>
  </si>
  <si>
    <t>1623351828</t>
  </si>
  <si>
    <t>Ostatní konstrukce a práce, bourání</t>
  </si>
  <si>
    <t>58</t>
  </si>
  <si>
    <t>911121111</t>
  </si>
  <si>
    <t>Montáž zábradlí ocelového přichyceného vruty do betonového podkladu</t>
  </si>
  <si>
    <t>958482313</t>
  </si>
  <si>
    <t>3,82*2</t>
  </si>
  <si>
    <t>59</t>
  </si>
  <si>
    <t>5539990101</t>
  </si>
  <si>
    <t>ocelové zábradlí včetně nátěru syntetického - 1x základní, 2x vrchní</t>
  </si>
  <si>
    <t>kg</t>
  </si>
  <si>
    <t>-58746019</t>
  </si>
  <si>
    <t>428,0                                 "D.1.2.6"</t>
  </si>
  <si>
    <t>60</t>
  </si>
  <si>
    <t>913121111</t>
  </si>
  <si>
    <t>Montáž a demontáž dočasné dopravní značky kompletní základní</t>
  </si>
  <si>
    <t>1503760051</t>
  </si>
  <si>
    <t>61</t>
  </si>
  <si>
    <t>913121211</t>
  </si>
  <si>
    <t>Příplatek k dočasné dopravní značce kompletní základní za první a ZKD den použití</t>
  </si>
  <si>
    <t>-1309145242</t>
  </si>
  <si>
    <t>10*30*3</t>
  </si>
  <si>
    <t>62</t>
  </si>
  <si>
    <t>914111112</t>
  </si>
  <si>
    <t>Montáž svislé dopravní značky do velikosti 1 m2 páskováním na sloup</t>
  </si>
  <si>
    <t>1929161017</t>
  </si>
  <si>
    <t>4+6</t>
  </si>
  <si>
    <t>63</t>
  </si>
  <si>
    <t>40445619</t>
  </si>
  <si>
    <t>zákazové, příkazové dopravní značky B1-B34, C1-15 500mm</t>
  </si>
  <si>
    <t>1051981037</t>
  </si>
  <si>
    <t>64</t>
  </si>
  <si>
    <t>40445650</t>
  </si>
  <si>
    <t>dodatkové tabulky E7, E12, E13 500x300mm</t>
  </si>
  <si>
    <t>-226109860</t>
  </si>
  <si>
    <t>65</t>
  </si>
  <si>
    <t>914511112</t>
  </si>
  <si>
    <t>Montáž sloupku dopravních značek délky do 3,5 m s betonovým základem a patkou D 60 mm</t>
  </si>
  <si>
    <t>1255543243</t>
  </si>
  <si>
    <t>66</t>
  </si>
  <si>
    <t>40445225</t>
  </si>
  <si>
    <t>sloupek pro dopravní značku Zn D 60mm v 3,5m</t>
  </si>
  <si>
    <t>-672104764</t>
  </si>
  <si>
    <t>67</t>
  </si>
  <si>
    <t>916131213</t>
  </si>
  <si>
    <t>Osazení silničního obrubníku betonového stojatého s boční opěrou do lože z betonu prostého</t>
  </si>
  <si>
    <t>-1066903817</t>
  </si>
  <si>
    <t>2,0*3+3,0*1</t>
  </si>
  <si>
    <t>68</t>
  </si>
  <si>
    <t>59217031</t>
  </si>
  <si>
    <t>obrubník betonový silniční 1000x150x250mm</t>
  </si>
  <si>
    <t>-1656011887</t>
  </si>
  <si>
    <t>5,0</t>
  </si>
  <si>
    <t>69</t>
  </si>
  <si>
    <t>59217030</t>
  </si>
  <si>
    <t>obrubník betonový silniční přechodový 1000x150x150-250mm</t>
  </si>
  <si>
    <t>-822321969</t>
  </si>
  <si>
    <t>4,0</t>
  </si>
  <si>
    <t>70</t>
  </si>
  <si>
    <t>919121132</t>
  </si>
  <si>
    <t>Těsnění spár zálivkou za studena pro komůrky š 20 mm hl 40 mm s těsnicím profilem</t>
  </si>
  <si>
    <t>-1392467631</t>
  </si>
  <si>
    <t>3,82*2                                          "řez B"</t>
  </si>
  <si>
    <t>71</t>
  </si>
  <si>
    <t>919123111</t>
  </si>
  <si>
    <t>Těsnění spár provizorním těsnicím profilem</t>
  </si>
  <si>
    <t>-169504878</t>
  </si>
  <si>
    <t>3,25*2                                   "řez A"</t>
  </si>
  <si>
    <t>72</t>
  </si>
  <si>
    <t>919123121</t>
  </si>
  <si>
    <t>Těsnění spár přitavením asfaltových izolačních pásů v CB krytu</t>
  </si>
  <si>
    <t>136679217</t>
  </si>
  <si>
    <t>73</t>
  </si>
  <si>
    <t>919124121</t>
  </si>
  <si>
    <t>Dilatační spáry vkládané v cementobetonovém krytu s vyplněním spár asfaltovou zálivkou</t>
  </si>
  <si>
    <t>-744314880</t>
  </si>
  <si>
    <t>74</t>
  </si>
  <si>
    <t>931998112</t>
  </si>
  <si>
    <t>Těsnění prostupů trubky odvodnění DN 50 izolací mostovky bitumenovým tmelem</t>
  </si>
  <si>
    <t>-575060330</t>
  </si>
  <si>
    <t>2*2</t>
  </si>
  <si>
    <t>75</t>
  </si>
  <si>
    <t>935113111</t>
  </si>
  <si>
    <t>Osazení odvodňovacího polymerbetonového žlabu s krycím roštem šířky do 210 mm</t>
  </si>
  <si>
    <t>730063705</t>
  </si>
  <si>
    <t>3,0*1</t>
  </si>
  <si>
    <t>76</t>
  </si>
  <si>
    <t>59227103</t>
  </si>
  <si>
    <t>žlab odvodňovací z polymerbetonu bez spádu dna pozinkovaná hrana š 200mm</t>
  </si>
  <si>
    <t>-997296619</t>
  </si>
  <si>
    <t>77</t>
  </si>
  <si>
    <t>59227057</t>
  </si>
  <si>
    <t>čelo s odtokem na konec odvodňovacího žlabu z polymerbetonu pozink hrana š 200mm</t>
  </si>
  <si>
    <t>685409085</t>
  </si>
  <si>
    <t>78</t>
  </si>
  <si>
    <t>56241032</t>
  </si>
  <si>
    <t>rošt můstkový C250 litina pro žlab š 200mm</t>
  </si>
  <si>
    <t>897441128</t>
  </si>
  <si>
    <t>79</t>
  </si>
  <si>
    <t>936941131</t>
  </si>
  <si>
    <t>Chránička odvodňovače D 63 mm</t>
  </si>
  <si>
    <t>2043700958</t>
  </si>
  <si>
    <t>4*0,3</t>
  </si>
  <si>
    <t>80</t>
  </si>
  <si>
    <t>961044111</t>
  </si>
  <si>
    <t>Bourání základů z betonu prostého</t>
  </si>
  <si>
    <t>1922433748</t>
  </si>
  <si>
    <t>1,0</t>
  </si>
  <si>
    <t>81</t>
  </si>
  <si>
    <t>966006132</t>
  </si>
  <si>
    <t>Odstranění značek dopravních nebo orientačních se sloupky s betonovými patkami</t>
  </si>
  <si>
    <t>964841207</t>
  </si>
  <si>
    <t>82</t>
  </si>
  <si>
    <t>966006211</t>
  </si>
  <si>
    <t>Odstranění svislých dopravních značek ze sloupů, sloupků nebo konzol</t>
  </si>
  <si>
    <t>-173903867</t>
  </si>
  <si>
    <t>83</t>
  </si>
  <si>
    <t>971042241</t>
  </si>
  <si>
    <t>Vybourání otvorů v betonových příčkách a zdech pl do 0,0225 m2 tl do 300 mm</t>
  </si>
  <si>
    <t>1652288429</t>
  </si>
  <si>
    <t>12                                   "HEB 140"</t>
  </si>
  <si>
    <t>84</t>
  </si>
  <si>
    <t>977141114</t>
  </si>
  <si>
    <t>Vrty pro kotvy do betonu průměru 14 mm hloubky 110 mm s vyplněním epoxidovým tmelem</t>
  </si>
  <si>
    <t>-832512027</t>
  </si>
  <si>
    <t>120+74+24               "želbet moniérka se sítí 8/100 x 8/100"</t>
  </si>
  <si>
    <t>85</t>
  </si>
  <si>
    <t>985131111</t>
  </si>
  <si>
    <t>Očištění ploch stěn, rubu kleneb a podlah tlakovou vodou</t>
  </si>
  <si>
    <t>235975979</t>
  </si>
  <si>
    <t>3,82*3,7                                             "stávající mostovka"</t>
  </si>
  <si>
    <t>5,0*1,0                                                         "opěra č.1"</t>
  </si>
  <si>
    <t>5,5*1,0                                                         "opěra č.2"</t>
  </si>
  <si>
    <t>86</t>
  </si>
  <si>
    <t>985132111</t>
  </si>
  <si>
    <t>Očištění ploch líce kleneb a podhledů tlakovou vodou</t>
  </si>
  <si>
    <t>779444906</t>
  </si>
  <si>
    <t>(2,65+2,75)/2*(3,7+0,15*12)                               "mostovka spodem"</t>
  </si>
  <si>
    <t>87</t>
  </si>
  <si>
    <t>985312111</t>
  </si>
  <si>
    <t>Stěrka k vyrovnání betonových ploch stěn tl do 2 mm</t>
  </si>
  <si>
    <t>-1000532396</t>
  </si>
  <si>
    <t>5,0*0,6                                                         "opěra č.1"</t>
  </si>
  <si>
    <t>5,5*0,6                                                         "opěra č.2"</t>
  </si>
  <si>
    <t>88</t>
  </si>
  <si>
    <t>985312121</t>
  </si>
  <si>
    <t>Stěrka k vyrovnání betonových ploch líce kleneb a podhledů tl do 2 mm</t>
  </si>
  <si>
    <t>-1917906473</t>
  </si>
  <si>
    <t>89</t>
  </si>
  <si>
    <t>985321111</t>
  </si>
  <si>
    <t>Ochranný nátěr výztuže na cementové bázi stěn, líce kleneb a podhledů 1 vrstva tl 1 mm</t>
  </si>
  <si>
    <t>320656582</t>
  </si>
  <si>
    <t>997</t>
  </si>
  <si>
    <t>Doprava suti a vybouraných hmot</t>
  </si>
  <si>
    <t>90</t>
  </si>
  <si>
    <t>997211511</t>
  </si>
  <si>
    <t>Vodorovná doprava suti po suchu na vzdálenost do 1 km</t>
  </si>
  <si>
    <t>1922921108</t>
  </si>
  <si>
    <t>91</t>
  </si>
  <si>
    <t>997211519</t>
  </si>
  <si>
    <t>Příplatek ZKD 1 km u vodorovné dopravy suti</t>
  </si>
  <si>
    <t>1387499010</t>
  </si>
  <si>
    <t>2,464*10 'Přepočtené koeficientem množství</t>
  </si>
  <si>
    <t>92</t>
  </si>
  <si>
    <t>997211611</t>
  </si>
  <si>
    <t>Nakládání suti na dopravní prostředky pro vodorovnou dopravu</t>
  </si>
  <si>
    <t>279435406</t>
  </si>
  <si>
    <t>93</t>
  </si>
  <si>
    <t>997221861</t>
  </si>
  <si>
    <t>Poplatek za uložení na recyklační skládce (skládkovné) stavebního odpadu z prostého betonu pod kódem 17 01 01</t>
  </si>
  <si>
    <t>-1374490978</t>
  </si>
  <si>
    <t>998</t>
  </si>
  <si>
    <t>Přesun hmot</t>
  </si>
  <si>
    <t>94</t>
  </si>
  <si>
    <t>998212111</t>
  </si>
  <si>
    <t>Přesun hmot pro mosty zděné, monolitické betonové nebo ocelové v do 20 m</t>
  </si>
  <si>
    <t>1621831595</t>
  </si>
  <si>
    <t>PSV</t>
  </si>
  <si>
    <t>Práce a dodávky PSV</t>
  </si>
  <si>
    <t>711</t>
  </si>
  <si>
    <t>Izolace proti vodě, vlhkosti a plynům</t>
  </si>
  <si>
    <t>95</t>
  </si>
  <si>
    <t>711111001</t>
  </si>
  <si>
    <t>Provedení izolace proti zemní vlhkosti vodorovné za studena nátěrem penetračním</t>
  </si>
  <si>
    <t>-1938204617</t>
  </si>
  <si>
    <t>5,0*1,0                               "opěra č.1"</t>
  </si>
  <si>
    <t>5,5*1,0                               "opěra č.2"</t>
  </si>
  <si>
    <t>96</t>
  </si>
  <si>
    <t>11163150</t>
  </si>
  <si>
    <t>lak penetrační asfaltový</t>
  </si>
  <si>
    <t>-459493761</t>
  </si>
  <si>
    <t>fig23*0,00035</t>
  </si>
  <si>
    <t>97</t>
  </si>
  <si>
    <t>711142559</t>
  </si>
  <si>
    <t>Provedení izolace proti zemní vlhkosti pásy přitavením svislé NAIP</t>
  </si>
  <si>
    <t>-2129034924</t>
  </si>
  <si>
    <t>98</t>
  </si>
  <si>
    <t>62855040</t>
  </si>
  <si>
    <t>pás asfaltový natavitelný modifikovaný SBS s vložkou z polyesterové rohože a hrubozrnným břidličným posypem na horním povrchu pro inženýrské stavby tl 5,0mm</t>
  </si>
  <si>
    <t>-643653475</t>
  </si>
  <si>
    <t>fig23*1,22</t>
  </si>
  <si>
    <t>99</t>
  </si>
  <si>
    <t>711341564</t>
  </si>
  <si>
    <t>Provedení hydroizolace mostovek pásy přitavením NAIP</t>
  </si>
  <si>
    <t>484599076</t>
  </si>
  <si>
    <t>fig21*2</t>
  </si>
  <si>
    <t>100</t>
  </si>
  <si>
    <t>678329589</t>
  </si>
  <si>
    <t>fig21*2*1,20</t>
  </si>
  <si>
    <t>101</t>
  </si>
  <si>
    <t>7113810211</t>
  </si>
  <si>
    <t>Provedení hydroizolace mostovek pryskyřicemi nátěrem penetračním</t>
  </si>
  <si>
    <t>-905086254</t>
  </si>
  <si>
    <t xml:space="preserve">Mezisoučet                                         "pečetící vrstva"   </t>
  </si>
  <si>
    <t>102</t>
  </si>
  <si>
    <t>23521270</t>
  </si>
  <si>
    <t>pryskyřice epoxidová univerzální pojivová</t>
  </si>
  <si>
    <t>-1105673935</t>
  </si>
  <si>
    <t>fig21*0,500</t>
  </si>
  <si>
    <t>103</t>
  </si>
  <si>
    <t>998711101</t>
  </si>
  <si>
    <t>Přesun hmot tonážní pro izolace proti vodě, vlhkosti a plynům v objektech v do 6 m</t>
  </si>
  <si>
    <t>-224523880</t>
  </si>
  <si>
    <t>789</t>
  </si>
  <si>
    <t>Povrchové úpravy ocelových konstrukcí a technologických zařízení</t>
  </si>
  <si>
    <t>104</t>
  </si>
  <si>
    <t>789224512</t>
  </si>
  <si>
    <t>Otryskání abrazivem ze strusky ocelových kcí třídy IV stupeň zarezavění A stupeň přípravy Sa 2 1/2</t>
  </si>
  <si>
    <t>-1839859223</t>
  </si>
  <si>
    <t>(2,65+2,75)/2*0,6*6              "štětovnice IIn"</t>
  </si>
  <si>
    <t>3,4*0,35*2                                     "I 200"</t>
  </si>
  <si>
    <t>105</t>
  </si>
  <si>
    <t>789328211</t>
  </si>
  <si>
    <t>Nátěr ocelových konstrukcí třídy IV dvousložkový epoxidový základní tl do 80 µm</t>
  </si>
  <si>
    <t>671929710</t>
  </si>
  <si>
    <t>3,4*0,35*2                                        "I 200"</t>
  </si>
  <si>
    <t xml:space="preserve">3,4*0,8*6                                        "HEB 140" </t>
  </si>
  <si>
    <t>106</t>
  </si>
  <si>
    <t>789328216</t>
  </si>
  <si>
    <t>Nátěr ocelových konstrukcí třídy IV dvousložkový epoxidový mezivrstva do 80 μm</t>
  </si>
  <si>
    <t>1213461539</t>
  </si>
  <si>
    <t>3,4*0,35*2                                         "I 200"</t>
  </si>
  <si>
    <t>107</t>
  </si>
  <si>
    <t>789328221</t>
  </si>
  <si>
    <t>Nátěr ocelových konstrukcí třídy IV dvousložkový epoxidový krycí (vrchní) tl do 80 µm</t>
  </si>
  <si>
    <t>-1806632966</t>
  </si>
  <si>
    <t>2 - Vedlejší náklady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</si>
  <si>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</si>
  <si>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</si>
  <si>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</si>
  <si>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</si>
  <si>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</si>
  <si>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</si>
  <si>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</si>
  <si>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</si>
  <si>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Další náklady na pracovníky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</si>
  <si>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</si>
  <si>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</si>
  <si>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</si>
  <si>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</si>
  <si>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</si>
  <si>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010001000</t>
  </si>
  <si>
    <t>kpl</t>
  </si>
  <si>
    <t>1024</t>
  </si>
  <si>
    <t>1015558169</t>
  </si>
  <si>
    <t>013244000</t>
  </si>
  <si>
    <t>Dokumentace pro provádění stavby - dílenská dokumentace</t>
  </si>
  <si>
    <t>-464935465</t>
  </si>
  <si>
    <t>VRN2</t>
  </si>
  <si>
    <t>Příprava staveniště</t>
  </si>
  <si>
    <t>0220020001</t>
  </si>
  <si>
    <t>Přeložení konstrukcí- provizorní lávka pro pěší</t>
  </si>
  <si>
    <t>1203905636</t>
  </si>
  <si>
    <t>VRN3</t>
  </si>
  <si>
    <t>Zařízení staveniště</t>
  </si>
  <si>
    <t>030001000</t>
  </si>
  <si>
    <t>1007842645</t>
  </si>
  <si>
    <t>VRN4</t>
  </si>
  <si>
    <t>Inženýrská činnost</t>
  </si>
  <si>
    <t>040001000</t>
  </si>
  <si>
    <t>-1904351424</t>
  </si>
  <si>
    <t>049002000</t>
  </si>
  <si>
    <t>Inženýrská činnost ostatní - mostní prohlídka</t>
  </si>
  <si>
    <t>-538376555</t>
  </si>
  <si>
    <t>VRN5</t>
  </si>
  <si>
    <t>Finanční náklady</t>
  </si>
  <si>
    <t>050001000</t>
  </si>
  <si>
    <t>210419802</t>
  </si>
  <si>
    <t>VRN6</t>
  </si>
  <si>
    <t>Územní vlivy</t>
  </si>
  <si>
    <t>060001000</t>
  </si>
  <si>
    <t>-1978379882</t>
  </si>
  <si>
    <t>VRN7</t>
  </si>
  <si>
    <t>Provozní vlivy</t>
  </si>
  <si>
    <t>072203000</t>
  </si>
  <si>
    <t>Silniční provoz - zajištění DIO (dopravní značení)</t>
  </si>
  <si>
    <t>1232687655</t>
  </si>
  <si>
    <t>VRN8</t>
  </si>
  <si>
    <t>Další náklady na pracovníky</t>
  </si>
  <si>
    <t>080001000</t>
  </si>
  <si>
    <t>-2086481463</t>
  </si>
  <si>
    <t>VRN9</t>
  </si>
  <si>
    <t>Ostatní náklady</t>
  </si>
  <si>
    <t>090001000</t>
  </si>
  <si>
    <t>-1279942851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</si>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</sst>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116</xdr:row>
      <xdr:rowOff>0</xdr:rowOff>
    </xdr:from>
    <xdr:to>
      <xdr:col>9</xdr:col>
      <xdr:colOff>1215390</xdr:colOff>
      <xdr:row>120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94" workbookViewId="0">
      <selection activeCell="K67" sqref="K6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12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9</v>
      </c>
    </row>
    <row r="4" spans="1:74" ht="24.95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pans="1:74" ht="12" customHeight="1">
      <c r="B5" s="18"/>
      <c r="D5" s="22" t="s">
        <v>14</v>
      </c>
      <c r="K5" s="189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8"/>
      <c r="BE5" s="186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8"/>
      <c r="BE6" s="187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7"/>
      <c r="BS7" s="15" t="s">
        <v>8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87"/>
      <c r="BS8" s="15" t="s">
        <v>8</v>
      </c>
    </row>
    <row r="9" spans="1:74" ht="14.45" customHeight="1">
      <c r="B9" s="18"/>
      <c r="AR9" s="18"/>
      <c r="BE9" s="187"/>
      <c r="BS9" s="15" t="s">
        <v>8</v>
      </c>
    </row>
    <row r="10" spans="1:74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187"/>
      <c r="BS10" s="15" t="s">
        <v>6</v>
      </c>
    </row>
    <row r="11" spans="1:74" ht="18.399999999999999" customHeight="1">
      <c r="B11" s="18"/>
      <c r="E11" s="23" t="s">
        <v>25</v>
      </c>
      <c r="AK11" s="25" t="s">
        <v>26</v>
      </c>
      <c r="AN11" s="23" t="s">
        <v>1</v>
      </c>
      <c r="AR11" s="18"/>
      <c r="BE11" s="187"/>
      <c r="BS11" s="15" t="s">
        <v>6</v>
      </c>
    </row>
    <row r="12" spans="1:74" ht="6.95" customHeight="1">
      <c r="B12" s="18"/>
      <c r="AR12" s="18"/>
      <c r="BE12" s="187"/>
      <c r="BS12" s="15" t="s">
        <v>8</v>
      </c>
    </row>
    <row r="13" spans="1:74" ht="12" customHeight="1">
      <c r="B13" s="18"/>
      <c r="D13" s="25" t="s">
        <v>27</v>
      </c>
      <c r="AK13" s="25" t="s">
        <v>24</v>
      </c>
      <c r="AN13" s="27" t="s">
        <v>28</v>
      </c>
      <c r="AR13" s="18"/>
      <c r="BE13" s="187"/>
      <c r="BS13" s="15" t="s">
        <v>8</v>
      </c>
    </row>
    <row r="14" spans="1:74" ht="12.75">
      <c r="B14" s="18"/>
      <c r="E14" s="192" t="s">
        <v>28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5" t="s">
        <v>26</v>
      </c>
      <c r="AN14" s="27" t="s">
        <v>28</v>
      </c>
      <c r="AR14" s="18"/>
      <c r="BE14" s="187"/>
      <c r="BS14" s="15" t="s">
        <v>8</v>
      </c>
    </row>
    <row r="15" spans="1:74" ht="6.95" customHeight="1">
      <c r="B15" s="18"/>
      <c r="AR15" s="18"/>
      <c r="BE15" s="187"/>
      <c r="BS15" s="15" t="s">
        <v>3</v>
      </c>
    </row>
    <row r="16" spans="1:74" ht="12" customHeight="1">
      <c r="B16" s="18"/>
      <c r="D16" s="25" t="s">
        <v>29</v>
      </c>
      <c r="AK16" s="25" t="s">
        <v>24</v>
      </c>
      <c r="AN16" s="23" t="s">
        <v>1</v>
      </c>
      <c r="AR16" s="18"/>
      <c r="BE16" s="187"/>
      <c r="BS16" s="15" t="s">
        <v>3</v>
      </c>
    </row>
    <row r="17" spans="2:71" ht="18.399999999999999" customHeight="1">
      <c r="B17" s="18"/>
      <c r="E17" s="23"/>
      <c r="AK17" s="25" t="s">
        <v>26</v>
      </c>
      <c r="AN17" s="23" t="s">
        <v>1</v>
      </c>
      <c r="AR17" s="18"/>
      <c r="BE17" s="187"/>
      <c r="BS17" s="15" t="s">
        <v>30</v>
      </c>
    </row>
    <row r="18" spans="2:71" ht="6.95" customHeight="1">
      <c r="B18" s="18"/>
      <c r="AR18" s="18"/>
      <c r="BE18" s="187"/>
      <c r="BS18" s="15" t="s">
        <v>8</v>
      </c>
    </row>
    <row r="19" spans="2:71" ht="12" customHeight="1">
      <c r="B19" s="18"/>
      <c r="D19" s="25" t="s">
        <v>31</v>
      </c>
      <c r="AK19" s="25" t="s">
        <v>24</v>
      </c>
      <c r="AN19" s="23" t="s">
        <v>1</v>
      </c>
      <c r="AR19" s="18"/>
      <c r="BE19" s="187"/>
      <c r="BS19" s="15" t="s">
        <v>8</v>
      </c>
    </row>
    <row r="20" spans="2:71" ht="18.399999999999999" customHeight="1">
      <c r="B20" s="18"/>
      <c r="E20" s="23"/>
      <c r="AK20" s="25" t="s">
        <v>26</v>
      </c>
      <c r="AN20" s="23" t="s">
        <v>1</v>
      </c>
      <c r="AR20" s="18"/>
      <c r="BE20" s="187"/>
      <c r="BS20" s="15" t="s">
        <v>30</v>
      </c>
    </row>
    <row r="21" spans="2:71" ht="6.95" customHeight="1">
      <c r="B21" s="18"/>
      <c r="AR21" s="18"/>
      <c r="BE21" s="187"/>
    </row>
    <row r="22" spans="2:71" ht="12" customHeight="1">
      <c r="B22" s="18"/>
      <c r="D22" s="25" t="s">
        <v>32</v>
      </c>
      <c r="AR22" s="18"/>
      <c r="BE22" s="187"/>
    </row>
    <row r="23" spans="2:71" ht="16.5" customHeight="1">
      <c r="B23" s="18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8"/>
      <c r="BE23" s="187"/>
    </row>
    <row r="24" spans="2:71" ht="6.95" customHeight="1">
      <c r="B24" s="18"/>
      <c r="AR24" s="18"/>
      <c r="BE24" s="18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7"/>
    </row>
    <row r="26" spans="2:71" s="1" customFormat="1" ht="25.9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5">
        <f>ROUND(AG94,0)</f>
        <v>0</v>
      </c>
      <c r="AL26" s="196"/>
      <c r="AM26" s="196"/>
      <c r="AN26" s="196"/>
      <c r="AO26" s="196"/>
      <c r="AR26" s="30"/>
      <c r="BE26" s="187"/>
    </row>
    <row r="27" spans="2:71" s="1" customFormat="1" ht="6.95" customHeight="1">
      <c r="B27" s="30"/>
      <c r="AR27" s="30"/>
      <c r="BE27" s="187"/>
    </row>
    <row r="28" spans="2:71" s="1" customFormat="1" ht="12.75">
      <c r="B28" s="30"/>
      <c r="L28" s="197" t="s">
        <v>34</v>
      </c>
      <c r="M28" s="197"/>
      <c r="N28" s="197"/>
      <c r="O28" s="197"/>
      <c r="P28" s="197"/>
      <c r="W28" s="197" t="s">
        <v>35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36</v>
      </c>
      <c r="AL28" s="197"/>
      <c r="AM28" s="197"/>
      <c r="AN28" s="197"/>
      <c r="AO28" s="197"/>
      <c r="AR28" s="30"/>
      <c r="BE28" s="187"/>
    </row>
    <row r="29" spans="2:71" s="2" customFormat="1" ht="14.45" customHeight="1">
      <c r="B29" s="34"/>
      <c r="D29" s="25" t="s">
        <v>37</v>
      </c>
      <c r="F29" s="25" t="s">
        <v>38</v>
      </c>
      <c r="L29" s="200">
        <v>0.21</v>
      </c>
      <c r="M29" s="199"/>
      <c r="N29" s="199"/>
      <c r="O29" s="199"/>
      <c r="P29" s="199"/>
      <c r="W29" s="198">
        <f>ROUND(AZ94, 0)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0)</f>
        <v>0</v>
      </c>
      <c r="AL29" s="199"/>
      <c r="AM29" s="199"/>
      <c r="AN29" s="199"/>
      <c r="AO29" s="199"/>
      <c r="AR29" s="34"/>
      <c r="BE29" s="188"/>
    </row>
    <row r="30" spans="2:71" s="2" customFormat="1" ht="14.45" customHeight="1">
      <c r="B30" s="34"/>
      <c r="F30" s="25" t="s">
        <v>39</v>
      </c>
      <c r="L30" s="200">
        <v>0.12</v>
      </c>
      <c r="M30" s="199"/>
      <c r="N30" s="199"/>
      <c r="O30" s="199"/>
      <c r="P30" s="199"/>
      <c r="W30" s="198">
        <f>ROUND(BA94, 0)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0)</f>
        <v>0</v>
      </c>
      <c r="AL30" s="199"/>
      <c r="AM30" s="199"/>
      <c r="AN30" s="199"/>
      <c r="AO30" s="199"/>
      <c r="AR30" s="34"/>
      <c r="BE30" s="188"/>
    </row>
    <row r="31" spans="2:71" s="2" customFormat="1" ht="14.45" hidden="1" customHeight="1">
      <c r="B31" s="34"/>
      <c r="F31" s="25" t="s">
        <v>40</v>
      </c>
      <c r="L31" s="200">
        <v>0.21</v>
      </c>
      <c r="M31" s="199"/>
      <c r="N31" s="199"/>
      <c r="O31" s="199"/>
      <c r="P31" s="199"/>
      <c r="W31" s="198">
        <f>ROUND(BB94, 0)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4"/>
      <c r="BE31" s="188"/>
    </row>
    <row r="32" spans="2:71" s="2" customFormat="1" ht="14.45" hidden="1" customHeight="1">
      <c r="B32" s="34"/>
      <c r="F32" s="25" t="s">
        <v>41</v>
      </c>
      <c r="L32" s="200">
        <v>0.12</v>
      </c>
      <c r="M32" s="199"/>
      <c r="N32" s="199"/>
      <c r="O32" s="199"/>
      <c r="P32" s="199"/>
      <c r="W32" s="198">
        <f>ROUND(BC94, 0)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4"/>
      <c r="BE32" s="188"/>
    </row>
    <row r="33" spans="2:57" s="2" customFormat="1" ht="14.45" hidden="1" customHeight="1">
      <c r="B33" s="34"/>
      <c r="F33" s="25" t="s">
        <v>42</v>
      </c>
      <c r="L33" s="200">
        <v>0</v>
      </c>
      <c r="M33" s="199"/>
      <c r="N33" s="199"/>
      <c r="O33" s="199"/>
      <c r="P33" s="199"/>
      <c r="W33" s="198">
        <f>ROUND(BD94, 0)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4"/>
      <c r="BE33" s="188"/>
    </row>
    <row r="34" spans="2:57" s="1" customFormat="1" ht="6.95" customHeight="1">
      <c r="B34" s="30"/>
      <c r="AR34" s="30"/>
      <c r="BE34" s="187"/>
    </row>
    <row r="35" spans="2:57" s="1" customFormat="1" ht="25.9" customHeight="1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01" t="s">
        <v>45</v>
      </c>
      <c r="Y35" s="202"/>
      <c r="Z35" s="202"/>
      <c r="AA35" s="202"/>
      <c r="AB35" s="202"/>
      <c r="AC35" s="37"/>
      <c r="AD35" s="37"/>
      <c r="AE35" s="37"/>
      <c r="AF35" s="37"/>
      <c r="AG35" s="37"/>
      <c r="AH35" s="37"/>
      <c r="AI35" s="37"/>
      <c r="AJ35" s="37"/>
      <c r="AK35" s="203">
        <f>SUM(AK26:AK33)</f>
        <v>0</v>
      </c>
      <c r="AL35" s="202"/>
      <c r="AM35" s="202"/>
      <c r="AN35" s="202"/>
      <c r="AO35" s="204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52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14</v>
      </c>
      <c r="L84" s="3">
        <f>K5</f>
        <v>0</v>
      </c>
      <c r="AR84" s="46"/>
    </row>
    <row r="85" spans="1:91" s="4" customFormat="1" ht="36.950000000000003" customHeight="1">
      <c r="B85" s="47"/>
      <c r="C85" s="48" t="s">
        <v>16</v>
      </c>
      <c r="L85" s="223" t="str">
        <f>K6</f>
        <v>Oprava mostu přes Babský potok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Babí</v>
      </c>
      <c r="AI87" s="25" t="s">
        <v>22</v>
      </c>
      <c r="AM87" s="205"/>
      <c r="AN87" s="205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5" t="s">
        <v>23</v>
      </c>
      <c r="L89" s="3" t="str">
        <f>IF(E11= "","",E11)</f>
        <v xml:space="preserve">SPÚ, Husinecká 1024/11a, Praha </v>
      </c>
      <c r="AI89" s="25" t="s">
        <v>29</v>
      </c>
      <c r="AM89" s="206"/>
      <c r="AN89" s="207"/>
      <c r="AO89" s="207"/>
      <c r="AP89" s="207"/>
      <c r="AR89" s="30"/>
      <c r="AS89" s="208" t="s">
        <v>53</v>
      </c>
      <c r="AT89" s="209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31</v>
      </c>
      <c r="AM90" s="206"/>
      <c r="AN90" s="207"/>
      <c r="AO90" s="207"/>
      <c r="AP90" s="207"/>
      <c r="AR90" s="30"/>
      <c r="AS90" s="210"/>
      <c r="AT90" s="211"/>
      <c r="BD90" s="53"/>
    </row>
    <row r="91" spans="1:91" s="1" customFormat="1" ht="10.9" customHeight="1">
      <c r="B91" s="30"/>
      <c r="AR91" s="30"/>
      <c r="AS91" s="210"/>
      <c r="AT91" s="211"/>
      <c r="BD91" s="53"/>
    </row>
    <row r="92" spans="1:91" s="1" customFormat="1" ht="29.25" customHeight="1">
      <c r="B92" s="30"/>
      <c r="C92" s="218" t="s">
        <v>54</v>
      </c>
      <c r="D92" s="219"/>
      <c r="E92" s="219"/>
      <c r="F92" s="219"/>
      <c r="G92" s="219"/>
      <c r="H92" s="54"/>
      <c r="I92" s="220" t="s">
        <v>55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1" t="s">
        <v>56</v>
      </c>
      <c r="AH92" s="219"/>
      <c r="AI92" s="219"/>
      <c r="AJ92" s="219"/>
      <c r="AK92" s="219"/>
      <c r="AL92" s="219"/>
      <c r="AM92" s="219"/>
      <c r="AN92" s="220" t="s">
        <v>57</v>
      </c>
      <c r="AO92" s="219"/>
      <c r="AP92" s="222"/>
      <c r="AQ92" s="55" t="s">
        <v>58</v>
      </c>
      <c r="AR92" s="30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1" s="1" customFormat="1" ht="10.9" customHeight="1">
      <c r="B93" s="30"/>
      <c r="AR93" s="30"/>
      <c r="AS93" s="59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16">
        <f>ROUND(SUM(AG95:AG96),0)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64" t="s">
        <v>1</v>
      </c>
      <c r="AR94" s="60"/>
      <c r="AS94" s="65">
        <f>ROUND(SUM(AS95:AS96),0)</f>
        <v>0</v>
      </c>
      <c r="AT94" s="66">
        <f>ROUND(SUM(AV94:AW94),0)</f>
        <v>0</v>
      </c>
      <c r="AU94" s="67">
        <f>ROUND(SUM(AU95:AU96),5)</f>
        <v>0</v>
      </c>
      <c r="AV94" s="66">
        <f>ROUND(AZ94*L29,0)</f>
        <v>0</v>
      </c>
      <c r="AW94" s="66">
        <f>ROUND(BA94*L30,0)</f>
        <v>0</v>
      </c>
      <c r="AX94" s="66">
        <f>ROUND(BB94*L29,0)</f>
        <v>0</v>
      </c>
      <c r="AY94" s="66">
        <f>ROUND(BC94*L30,0)</f>
        <v>0</v>
      </c>
      <c r="AZ94" s="66">
        <f>ROUND(SUM(AZ95:AZ96),0)</f>
        <v>0</v>
      </c>
      <c r="BA94" s="66">
        <f>ROUND(SUM(BA95:BA96),0)</f>
        <v>0</v>
      </c>
      <c r="BB94" s="66">
        <f>ROUND(SUM(BB95:BB96),0)</f>
        <v>0</v>
      </c>
      <c r="BC94" s="66">
        <f>ROUND(SUM(BC95:BC96),0)</f>
        <v>0</v>
      </c>
      <c r="BD94" s="68">
        <f>ROUND(SUM(BD95:BD96),0)</f>
        <v>0</v>
      </c>
      <c r="BS94" s="69" t="s">
        <v>72</v>
      </c>
      <c r="BT94" s="69" t="s">
        <v>73</v>
      </c>
      <c r="BU94" s="70" t="s">
        <v>74</v>
      </c>
      <c r="BV94" s="69" t="s">
        <v>75</v>
      </c>
      <c r="BW94" s="69" t="s">
        <v>4</v>
      </c>
      <c r="BX94" s="69" t="s">
        <v>76</v>
      </c>
      <c r="CL94" s="69" t="s">
        <v>1</v>
      </c>
    </row>
    <row r="95" spans="1:91" s="6" customFormat="1" ht="16.5" customHeight="1">
      <c r="A95" s="71" t="s">
        <v>77</v>
      </c>
      <c r="B95" s="72"/>
      <c r="C95" s="73"/>
      <c r="D95" s="215" t="s">
        <v>8</v>
      </c>
      <c r="E95" s="215"/>
      <c r="F95" s="215"/>
      <c r="G95" s="215"/>
      <c r="H95" s="215"/>
      <c r="I95" s="74"/>
      <c r="J95" s="215" t="s">
        <v>78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'1 - Oprava mostu'!J30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75" t="s">
        <v>79</v>
      </c>
      <c r="AR95" s="72"/>
      <c r="AS95" s="76">
        <v>0</v>
      </c>
      <c r="AT95" s="77">
        <f>ROUND(SUM(AV95:AW95),0)</f>
        <v>0</v>
      </c>
      <c r="AU95" s="78">
        <f>'1 - Oprava mostu'!P130</f>
        <v>0</v>
      </c>
      <c r="AV95" s="77">
        <f>'1 - Oprava mostu'!J33</f>
        <v>0</v>
      </c>
      <c r="AW95" s="77">
        <f>'1 - Oprava mostu'!J34</f>
        <v>0</v>
      </c>
      <c r="AX95" s="77">
        <f>'1 - Oprava mostu'!J35</f>
        <v>0</v>
      </c>
      <c r="AY95" s="77">
        <f>'1 - Oprava mostu'!J36</f>
        <v>0</v>
      </c>
      <c r="AZ95" s="77">
        <f>'1 - Oprava mostu'!F33</f>
        <v>0</v>
      </c>
      <c r="BA95" s="77">
        <f>'1 - Oprava mostu'!F34</f>
        <v>0</v>
      </c>
      <c r="BB95" s="77">
        <f>'1 - Oprava mostu'!F35</f>
        <v>0</v>
      </c>
      <c r="BC95" s="77">
        <f>'1 - Oprava mostu'!F36</f>
        <v>0</v>
      </c>
      <c r="BD95" s="79">
        <f>'1 - Oprava mostu'!F37</f>
        <v>0</v>
      </c>
      <c r="BT95" s="80" t="s">
        <v>8</v>
      </c>
      <c r="BV95" s="80" t="s">
        <v>75</v>
      </c>
      <c r="BW95" s="80" t="s">
        <v>80</v>
      </c>
      <c r="BX95" s="80" t="s">
        <v>4</v>
      </c>
      <c r="CL95" s="80" t="s">
        <v>1</v>
      </c>
      <c r="CM95" s="80" t="s">
        <v>81</v>
      </c>
    </row>
    <row r="96" spans="1:91" s="6" customFormat="1" ht="16.5" customHeight="1">
      <c r="A96" s="71" t="s">
        <v>77</v>
      </c>
      <c r="B96" s="72"/>
      <c r="C96" s="73"/>
      <c r="D96" s="215" t="s">
        <v>81</v>
      </c>
      <c r="E96" s="215"/>
      <c r="F96" s="215"/>
      <c r="G96" s="215"/>
      <c r="H96" s="215"/>
      <c r="I96" s="74"/>
      <c r="J96" s="215" t="s">
        <v>82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'2 - Vedlejší náklady'!J30</f>
        <v>0</v>
      </c>
      <c r="AH96" s="214"/>
      <c r="AI96" s="214"/>
      <c r="AJ96" s="214"/>
      <c r="AK96" s="214"/>
      <c r="AL96" s="214"/>
      <c r="AM96" s="214"/>
      <c r="AN96" s="213">
        <f>SUM(AG96,AT96)</f>
        <v>0</v>
      </c>
      <c r="AO96" s="214"/>
      <c r="AP96" s="214"/>
      <c r="AQ96" s="75" t="s">
        <v>79</v>
      </c>
      <c r="AR96" s="72"/>
      <c r="AS96" s="81">
        <v>0</v>
      </c>
      <c r="AT96" s="82">
        <f>ROUND(SUM(AV96:AW96),0)</f>
        <v>0</v>
      </c>
      <c r="AU96" s="83">
        <f>'2 - Vedlejší náklady'!P126</f>
        <v>0</v>
      </c>
      <c r="AV96" s="82">
        <f>'2 - Vedlejší náklady'!J33</f>
        <v>0</v>
      </c>
      <c r="AW96" s="82">
        <f>'2 - Vedlejší náklady'!J34</f>
        <v>0</v>
      </c>
      <c r="AX96" s="82">
        <f>'2 - Vedlejší náklady'!J35</f>
        <v>0</v>
      </c>
      <c r="AY96" s="82">
        <f>'2 - Vedlejší náklady'!J36</f>
        <v>0</v>
      </c>
      <c r="AZ96" s="82">
        <f>'2 - Vedlejší náklady'!F33</f>
        <v>0</v>
      </c>
      <c r="BA96" s="82">
        <f>'2 - Vedlejší náklady'!F34</f>
        <v>0</v>
      </c>
      <c r="BB96" s="82">
        <f>'2 - Vedlejší náklady'!F35</f>
        <v>0</v>
      </c>
      <c r="BC96" s="82">
        <f>'2 - Vedlejší náklady'!F36</f>
        <v>0</v>
      </c>
      <c r="BD96" s="84">
        <f>'2 - Vedlejší náklady'!F37</f>
        <v>0</v>
      </c>
      <c r="BT96" s="80" t="s">
        <v>8</v>
      </c>
      <c r="BV96" s="80" t="s">
        <v>75</v>
      </c>
      <c r="BW96" s="80" t="s">
        <v>83</v>
      </c>
      <c r="BX96" s="80" t="s">
        <v>4</v>
      </c>
      <c r="CL96" s="80" t="s">
        <v>1</v>
      </c>
      <c r="CM96" s="80" t="s">
        <v>81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Oprava mostu'!C2" display="/" xr:uid="{00000000-0004-0000-0000-000000000000}"/>
    <hyperlink ref="A96" location="'2 - Vedlejší náklad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3"/>
  <sheetViews>
    <sheetView showGridLines="0" topLeftCell="A389" workbookViewId="0">
      <selection activeCell="W196" sqref="W19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2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80</v>
      </c>
      <c r="AZ2" s="85" t="s">
        <v>84</v>
      </c>
      <c r="BA2" s="85" t="s">
        <v>85</v>
      </c>
      <c r="BB2" s="85" t="s">
        <v>1</v>
      </c>
      <c r="BC2" s="85" t="s">
        <v>9</v>
      </c>
      <c r="BD2" s="85" t="s">
        <v>81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  <c r="AZ3" s="85" t="s">
        <v>86</v>
      </c>
      <c r="BA3" s="85" t="s">
        <v>87</v>
      </c>
      <c r="BB3" s="85" t="s">
        <v>1</v>
      </c>
      <c r="BC3" s="85" t="s">
        <v>88</v>
      </c>
      <c r="BD3" s="85" t="s">
        <v>81</v>
      </c>
    </row>
    <row r="4" spans="2:56" ht="24.95" customHeight="1">
      <c r="B4" s="18"/>
      <c r="D4" s="19" t="s">
        <v>89</v>
      </c>
      <c r="L4" s="18"/>
      <c r="M4" s="86" t="s">
        <v>11</v>
      </c>
      <c r="AT4" s="15" t="s">
        <v>3</v>
      </c>
      <c r="AZ4" s="85" t="s">
        <v>90</v>
      </c>
      <c r="BA4" s="85" t="s">
        <v>91</v>
      </c>
      <c r="BB4" s="85" t="s">
        <v>1</v>
      </c>
      <c r="BC4" s="85" t="s">
        <v>92</v>
      </c>
      <c r="BD4" s="85" t="s">
        <v>81</v>
      </c>
    </row>
    <row r="5" spans="2:56" ht="6.95" customHeight="1">
      <c r="B5" s="18"/>
      <c r="L5" s="18"/>
      <c r="AZ5" s="85" t="s">
        <v>93</v>
      </c>
      <c r="BA5" s="85" t="s">
        <v>94</v>
      </c>
      <c r="BB5" s="85" t="s">
        <v>1</v>
      </c>
      <c r="BC5" s="85" t="s">
        <v>95</v>
      </c>
      <c r="BD5" s="85" t="s">
        <v>81</v>
      </c>
    </row>
    <row r="6" spans="2:56" ht="12" customHeight="1">
      <c r="B6" s="18"/>
      <c r="D6" s="25" t="s">
        <v>16</v>
      </c>
      <c r="L6" s="18"/>
      <c r="AZ6" s="85" t="s">
        <v>96</v>
      </c>
      <c r="BA6" s="85" t="s">
        <v>97</v>
      </c>
      <c r="BB6" s="85" t="s">
        <v>1</v>
      </c>
      <c r="BC6" s="85" t="s">
        <v>98</v>
      </c>
      <c r="BD6" s="85" t="s">
        <v>81</v>
      </c>
    </row>
    <row r="7" spans="2:56" ht="16.5" customHeight="1">
      <c r="B7" s="18"/>
      <c r="E7" s="226" t="str">
        <f>'Rekapitulace stavby'!K6</f>
        <v>Oprava mostu přes Babský potok</v>
      </c>
      <c r="F7" s="227"/>
      <c r="G7" s="227"/>
      <c r="H7" s="227"/>
      <c r="L7" s="18"/>
      <c r="AZ7" s="85" t="s">
        <v>99</v>
      </c>
      <c r="BA7" s="85" t="s">
        <v>100</v>
      </c>
      <c r="BB7" s="85" t="s">
        <v>1</v>
      </c>
      <c r="BC7" s="85" t="s">
        <v>101</v>
      </c>
      <c r="BD7" s="85" t="s">
        <v>81</v>
      </c>
    </row>
    <row r="8" spans="2:56" s="1" customFormat="1" ht="12" customHeight="1">
      <c r="B8" s="30"/>
      <c r="D8" s="25" t="s">
        <v>102</v>
      </c>
      <c r="L8" s="30"/>
    </row>
    <row r="9" spans="2:56" s="1" customFormat="1" ht="16.5" customHeight="1">
      <c r="B9" s="30"/>
      <c r="E9" s="223" t="s">
        <v>103</v>
      </c>
      <c r="F9" s="225"/>
      <c r="G9" s="225"/>
      <c r="H9" s="225"/>
      <c r="L9" s="30"/>
    </row>
    <row r="10" spans="2:56" s="1" customFormat="1">
      <c r="B10" s="30"/>
      <c r="L10" s="30"/>
    </row>
    <row r="11" spans="2:5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5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56" s="1" customFormat="1" ht="10.9" customHeight="1">
      <c r="B13" s="30"/>
      <c r="L13" s="30"/>
    </row>
    <row r="14" spans="2:5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56" s="1" customFormat="1" ht="18" customHeight="1">
      <c r="B15" s="30"/>
      <c r="E15" s="23" t="s">
        <v>25</v>
      </c>
      <c r="I15" s="25" t="s">
        <v>26</v>
      </c>
      <c r="J15" s="23" t="s">
        <v>1</v>
      </c>
      <c r="L15" s="30"/>
    </row>
    <row r="16" spans="2:5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8" t="str">
        <f>'Rekapitulace stavby'!E14</f>
        <v>Vyplň údaj</v>
      </c>
      <c r="F18" s="189"/>
      <c r="G18" s="189"/>
      <c r="H18" s="189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/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7"/>
      <c r="E27" s="194" t="s">
        <v>1</v>
      </c>
      <c r="F27" s="194"/>
      <c r="G27" s="194"/>
      <c r="H27" s="194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33</v>
      </c>
      <c r="J30" s="63">
        <f>ROUND(J130, 0)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89" t="s">
        <v>37</v>
      </c>
      <c r="E33" s="25" t="s">
        <v>38</v>
      </c>
      <c r="F33" s="90">
        <f>ROUND((SUM(BE130:BE412)),  0)</f>
        <v>0</v>
      </c>
      <c r="I33" s="91">
        <v>0.21</v>
      </c>
      <c r="J33" s="90">
        <f>ROUND(((SUM(BE130:BE412))*I33),  0)</f>
        <v>0</v>
      </c>
      <c r="L33" s="30"/>
    </row>
    <row r="34" spans="2:12" s="1" customFormat="1" ht="14.45" customHeight="1">
      <c r="B34" s="30"/>
      <c r="E34" s="25" t="s">
        <v>39</v>
      </c>
      <c r="F34" s="90">
        <f>ROUND((SUM(BF130:BF412)),  0)</f>
        <v>0</v>
      </c>
      <c r="I34" s="91">
        <v>0.12</v>
      </c>
      <c r="J34" s="90">
        <f>ROUND(((SUM(BF130:BF412))*I34),  0)</f>
        <v>0</v>
      </c>
      <c r="L34" s="30"/>
    </row>
    <row r="35" spans="2:12" s="1" customFormat="1" ht="14.45" hidden="1" customHeight="1">
      <c r="B35" s="30"/>
      <c r="E35" s="25" t="s">
        <v>40</v>
      </c>
      <c r="F35" s="90">
        <f>ROUND((SUM(BG130:BG412)),  0)</f>
        <v>0</v>
      </c>
      <c r="I35" s="91">
        <v>0.21</v>
      </c>
      <c r="J35" s="90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90">
        <f>ROUND((SUM(BH130:BH412)),  0)</f>
        <v>0</v>
      </c>
      <c r="I36" s="91">
        <v>0.12</v>
      </c>
      <c r="J36" s="90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90">
        <f>ROUND((SUM(BI130:BI412)),  0)</f>
        <v>0</v>
      </c>
      <c r="I37" s="91">
        <v>0</v>
      </c>
      <c r="J37" s="90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2"/>
      <c r="D39" s="93" t="s">
        <v>43</v>
      </c>
      <c r="E39" s="54"/>
      <c r="F39" s="54"/>
      <c r="G39" s="94" t="s">
        <v>44</v>
      </c>
      <c r="H39" s="95" t="s">
        <v>45</v>
      </c>
      <c r="I39" s="54"/>
      <c r="J39" s="96">
        <f>SUM(J30:J37)</f>
        <v>0</v>
      </c>
      <c r="K39" s="97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8" t="s">
        <v>49</v>
      </c>
      <c r="G61" s="41" t="s">
        <v>48</v>
      </c>
      <c r="H61" s="32"/>
      <c r="I61" s="32"/>
      <c r="J61" s="99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8" t="s">
        <v>49</v>
      </c>
      <c r="G76" s="41" t="s">
        <v>48</v>
      </c>
      <c r="H76" s="32"/>
      <c r="I76" s="32"/>
      <c r="J76" s="99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6" t="str">
        <f>E7</f>
        <v>Oprava mostu přes Babský potok</v>
      </c>
      <c r="F85" s="227"/>
      <c r="G85" s="227"/>
      <c r="H85" s="227"/>
      <c r="L85" s="30"/>
    </row>
    <row r="86" spans="2:47" s="1" customFormat="1" ht="12" customHeight="1">
      <c r="B86" s="30"/>
      <c r="C86" s="25" t="s">
        <v>102</v>
      </c>
      <c r="L86" s="30"/>
    </row>
    <row r="87" spans="2:47" s="1" customFormat="1" ht="16.5" customHeight="1">
      <c r="B87" s="30"/>
      <c r="E87" s="223" t="str">
        <f>E9</f>
        <v>1 - Oprava mostu</v>
      </c>
      <c r="F87" s="225"/>
      <c r="G87" s="225"/>
      <c r="H87" s="22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Babí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25.7" customHeight="1">
      <c r="B91" s="30"/>
      <c r="C91" s="25" t="s">
        <v>23</v>
      </c>
      <c r="F91" s="23" t="str">
        <f>E15</f>
        <v xml:space="preserve">SPÚ, Husinecká 1024/11a, Praha </v>
      </c>
      <c r="I91" s="25" t="s">
        <v>29</v>
      </c>
      <c r="J91" s="28"/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/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00" t="s">
        <v>105</v>
      </c>
      <c r="D94" s="92"/>
      <c r="E94" s="92"/>
      <c r="F94" s="92"/>
      <c r="G94" s="92"/>
      <c r="H94" s="92"/>
      <c r="I94" s="92"/>
      <c r="J94" s="101" t="s">
        <v>106</v>
      </c>
      <c r="K94" s="92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2" t="s">
        <v>107</v>
      </c>
      <c r="J96" s="63">
        <f>J130</f>
        <v>0</v>
      </c>
      <c r="L96" s="30"/>
      <c r="AU96" s="15" t="s">
        <v>108</v>
      </c>
    </row>
    <row r="97" spans="2:12" s="8" customFormat="1" ht="24.95" customHeight="1">
      <c r="B97" s="103"/>
      <c r="D97" s="104" t="s">
        <v>109</v>
      </c>
      <c r="E97" s="105"/>
      <c r="F97" s="105"/>
      <c r="G97" s="105"/>
      <c r="H97" s="105"/>
      <c r="I97" s="105"/>
      <c r="J97" s="106">
        <f>J131</f>
        <v>0</v>
      </c>
      <c r="L97" s="103"/>
    </row>
    <row r="98" spans="2:12" s="9" customFormat="1" ht="19.899999999999999" customHeight="1">
      <c r="B98" s="107"/>
      <c r="D98" s="108" t="s">
        <v>110</v>
      </c>
      <c r="E98" s="109"/>
      <c r="F98" s="109"/>
      <c r="G98" s="109"/>
      <c r="H98" s="109"/>
      <c r="I98" s="109"/>
      <c r="J98" s="110">
        <f>J132</f>
        <v>0</v>
      </c>
      <c r="L98" s="107"/>
    </row>
    <row r="99" spans="2:12" s="9" customFormat="1" ht="19.899999999999999" customHeight="1">
      <c r="B99" s="107"/>
      <c r="D99" s="108" t="s">
        <v>111</v>
      </c>
      <c r="E99" s="109"/>
      <c r="F99" s="109"/>
      <c r="G99" s="109"/>
      <c r="H99" s="109"/>
      <c r="I99" s="109"/>
      <c r="J99" s="110">
        <f>J172</f>
        <v>0</v>
      </c>
      <c r="L99" s="107"/>
    </row>
    <row r="100" spans="2:12" s="9" customFormat="1" ht="19.899999999999999" customHeight="1">
      <c r="B100" s="107"/>
      <c r="D100" s="108" t="s">
        <v>112</v>
      </c>
      <c r="E100" s="109"/>
      <c r="F100" s="109"/>
      <c r="G100" s="109"/>
      <c r="H100" s="109"/>
      <c r="I100" s="109"/>
      <c r="J100" s="110">
        <f>J210</f>
        <v>0</v>
      </c>
      <c r="L100" s="107"/>
    </row>
    <row r="101" spans="2:12" s="9" customFormat="1" ht="19.899999999999999" customHeight="1">
      <c r="B101" s="107"/>
      <c r="D101" s="108" t="s">
        <v>113</v>
      </c>
      <c r="E101" s="109"/>
      <c r="F101" s="109"/>
      <c r="G101" s="109"/>
      <c r="H101" s="109"/>
      <c r="I101" s="109"/>
      <c r="J101" s="110">
        <f>J224</f>
        <v>0</v>
      </c>
      <c r="L101" s="107"/>
    </row>
    <row r="102" spans="2:12" s="9" customFormat="1" ht="19.899999999999999" customHeight="1">
      <c r="B102" s="107"/>
      <c r="D102" s="108" t="s">
        <v>114</v>
      </c>
      <c r="E102" s="109"/>
      <c r="F102" s="109"/>
      <c r="G102" s="109"/>
      <c r="H102" s="109"/>
      <c r="I102" s="109"/>
      <c r="J102" s="110">
        <f>J253</f>
        <v>0</v>
      </c>
      <c r="L102" s="107"/>
    </row>
    <row r="103" spans="2:12" s="9" customFormat="1" ht="19.899999999999999" customHeight="1">
      <c r="B103" s="107"/>
      <c r="D103" s="108" t="s">
        <v>115</v>
      </c>
      <c r="E103" s="109"/>
      <c r="F103" s="109"/>
      <c r="G103" s="109"/>
      <c r="H103" s="109"/>
      <c r="I103" s="109"/>
      <c r="J103" s="110">
        <f>J279</f>
        <v>0</v>
      </c>
      <c r="L103" s="107"/>
    </row>
    <row r="104" spans="2:12" s="9" customFormat="1" ht="19.899999999999999" customHeight="1">
      <c r="B104" s="107"/>
      <c r="D104" s="108" t="s">
        <v>116</v>
      </c>
      <c r="E104" s="109"/>
      <c r="F104" s="109"/>
      <c r="G104" s="109"/>
      <c r="H104" s="109"/>
      <c r="I104" s="109"/>
      <c r="J104" s="110">
        <f>J290</f>
        <v>0</v>
      </c>
      <c r="L104" s="107"/>
    </row>
    <row r="105" spans="2:12" s="9" customFormat="1" ht="19.899999999999999" customHeight="1">
      <c r="B105" s="107"/>
      <c r="D105" s="108" t="s">
        <v>117</v>
      </c>
      <c r="E105" s="109"/>
      <c r="F105" s="109"/>
      <c r="G105" s="109"/>
      <c r="H105" s="109"/>
      <c r="I105" s="109"/>
      <c r="J105" s="110">
        <f>J296</f>
        <v>0</v>
      </c>
      <c r="L105" s="107"/>
    </row>
    <row r="106" spans="2:12" s="9" customFormat="1" ht="19.899999999999999" customHeight="1">
      <c r="B106" s="107"/>
      <c r="D106" s="108" t="s">
        <v>118</v>
      </c>
      <c r="E106" s="109"/>
      <c r="F106" s="109"/>
      <c r="G106" s="109"/>
      <c r="H106" s="109"/>
      <c r="I106" s="109"/>
      <c r="J106" s="110">
        <f>J363</f>
        <v>0</v>
      </c>
      <c r="L106" s="107"/>
    </row>
    <row r="107" spans="2:12" s="9" customFormat="1" ht="19.899999999999999" customHeight="1">
      <c r="B107" s="107"/>
      <c r="D107" s="108" t="s">
        <v>119</v>
      </c>
      <c r="E107" s="109"/>
      <c r="F107" s="109"/>
      <c r="G107" s="109"/>
      <c r="H107" s="109"/>
      <c r="I107" s="109"/>
      <c r="J107" s="110">
        <f>J369</f>
        <v>0</v>
      </c>
      <c r="L107" s="107"/>
    </row>
    <row r="108" spans="2:12" s="8" customFormat="1" ht="24.95" customHeight="1">
      <c r="B108" s="103"/>
      <c r="D108" s="104" t="s">
        <v>120</v>
      </c>
      <c r="E108" s="105"/>
      <c r="F108" s="105"/>
      <c r="G108" s="105"/>
      <c r="H108" s="105"/>
      <c r="I108" s="105"/>
      <c r="J108" s="106">
        <f>J371</f>
        <v>0</v>
      </c>
      <c r="L108" s="103"/>
    </row>
    <row r="109" spans="2:12" s="9" customFormat="1" ht="19.899999999999999" customHeight="1">
      <c r="B109" s="107"/>
      <c r="D109" s="108" t="s">
        <v>121</v>
      </c>
      <c r="E109" s="109"/>
      <c r="F109" s="109"/>
      <c r="G109" s="109"/>
      <c r="H109" s="109"/>
      <c r="I109" s="109"/>
      <c r="J109" s="110">
        <f>J372</f>
        <v>0</v>
      </c>
      <c r="L109" s="107"/>
    </row>
    <row r="110" spans="2:12" s="9" customFormat="1" ht="19.899999999999999" customHeight="1">
      <c r="B110" s="107"/>
      <c r="D110" s="108" t="s">
        <v>122</v>
      </c>
      <c r="E110" s="109"/>
      <c r="F110" s="109"/>
      <c r="G110" s="109"/>
      <c r="H110" s="109"/>
      <c r="I110" s="109"/>
      <c r="J110" s="110">
        <f>J393</f>
        <v>0</v>
      </c>
      <c r="L110" s="107"/>
    </row>
    <row r="111" spans="2:12" s="1" customFormat="1" ht="21.75" customHeight="1">
      <c r="B111" s="30"/>
      <c r="L111" s="30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30"/>
    </row>
    <row r="116" spans="2:12" s="1" customFormat="1" ht="6.95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0"/>
    </row>
    <row r="117" spans="2:12" s="1" customFormat="1" ht="24.95" customHeight="1">
      <c r="B117" s="30"/>
      <c r="C117" s="19" t="s">
        <v>123</v>
      </c>
      <c r="L117" s="30"/>
    </row>
    <row r="118" spans="2:12" s="1" customFormat="1" ht="6.95" customHeight="1">
      <c r="B118" s="30"/>
      <c r="L118" s="30"/>
    </row>
    <row r="119" spans="2:12" s="1" customFormat="1" ht="12" customHeight="1">
      <c r="B119" s="30"/>
      <c r="C119" s="25" t="s">
        <v>16</v>
      </c>
      <c r="L119" s="30"/>
    </row>
    <row r="120" spans="2:12" s="1" customFormat="1" ht="16.5" customHeight="1">
      <c r="B120" s="30"/>
      <c r="E120" s="226" t="str">
        <f>E7</f>
        <v>Oprava mostu přes Babský potok</v>
      </c>
      <c r="F120" s="227"/>
      <c r="G120" s="227"/>
      <c r="H120" s="227"/>
      <c r="L120" s="30"/>
    </row>
    <row r="121" spans="2:12" s="1" customFormat="1" ht="12" customHeight="1">
      <c r="B121" s="30"/>
      <c r="C121" s="25" t="s">
        <v>102</v>
      </c>
      <c r="L121" s="30"/>
    </row>
    <row r="122" spans="2:12" s="1" customFormat="1" ht="16.5" customHeight="1">
      <c r="B122" s="30"/>
      <c r="E122" s="223" t="str">
        <f>E9</f>
        <v>1 - Oprava mostu</v>
      </c>
      <c r="F122" s="225"/>
      <c r="G122" s="225"/>
      <c r="H122" s="225"/>
      <c r="L122" s="30"/>
    </row>
    <row r="123" spans="2:12" s="1" customFormat="1" ht="6.95" customHeight="1">
      <c r="B123" s="30"/>
      <c r="L123" s="30"/>
    </row>
    <row r="124" spans="2:12" s="1" customFormat="1" ht="12" customHeight="1">
      <c r="B124" s="30"/>
      <c r="C124" s="25" t="s">
        <v>20</v>
      </c>
      <c r="F124" s="23" t="str">
        <f>F12</f>
        <v>Babí</v>
      </c>
      <c r="I124" s="25" t="s">
        <v>22</v>
      </c>
      <c r="J124" s="50" t="str">
        <f>IF(J12="","",J12)</f>
        <v/>
      </c>
      <c r="L124" s="30"/>
    </row>
    <row r="125" spans="2:12" s="1" customFormat="1" ht="6.95" customHeight="1">
      <c r="B125" s="30"/>
      <c r="L125" s="30"/>
    </row>
    <row r="126" spans="2:12" s="1" customFormat="1" ht="25.7" customHeight="1">
      <c r="B126" s="30"/>
      <c r="C126" s="25" t="s">
        <v>23</v>
      </c>
      <c r="F126" s="23" t="str">
        <f>E15</f>
        <v xml:space="preserve">SPÚ, Husinecká 1024/11a, Praha </v>
      </c>
      <c r="I126" s="25" t="s">
        <v>29</v>
      </c>
      <c r="J126" s="28"/>
      <c r="L126" s="30"/>
    </row>
    <row r="127" spans="2:12" s="1" customFormat="1" ht="15.2" customHeight="1">
      <c r="B127" s="30"/>
      <c r="C127" s="25" t="s">
        <v>27</v>
      </c>
      <c r="F127" s="23" t="str">
        <f>IF(E18="","",E18)</f>
        <v>Vyplň údaj</v>
      </c>
      <c r="I127" s="25" t="s">
        <v>31</v>
      </c>
      <c r="J127" s="28"/>
      <c r="L127" s="30"/>
    </row>
    <row r="128" spans="2:12" s="1" customFormat="1" ht="10.35" customHeight="1">
      <c r="B128" s="30"/>
      <c r="L128" s="30"/>
    </row>
    <row r="129" spans="2:65" s="10" customFormat="1" ht="29.25" customHeight="1">
      <c r="B129" s="111"/>
      <c r="C129" s="112" t="s">
        <v>124</v>
      </c>
      <c r="D129" s="113" t="s">
        <v>58</v>
      </c>
      <c r="E129" s="113" t="s">
        <v>54</v>
      </c>
      <c r="F129" s="113" t="s">
        <v>55</v>
      </c>
      <c r="G129" s="113" t="s">
        <v>125</v>
      </c>
      <c r="H129" s="113" t="s">
        <v>126</v>
      </c>
      <c r="I129" s="113" t="s">
        <v>127</v>
      </c>
      <c r="J129" s="113" t="s">
        <v>106</v>
      </c>
      <c r="K129" s="114" t="s">
        <v>128</v>
      </c>
      <c r="L129" s="111"/>
      <c r="M129" s="56" t="s">
        <v>1</v>
      </c>
      <c r="N129" s="57" t="s">
        <v>37</v>
      </c>
      <c r="O129" s="57" t="s">
        <v>129</v>
      </c>
      <c r="P129" s="57" t="s">
        <v>130</v>
      </c>
      <c r="Q129" s="57" t="s">
        <v>131</v>
      </c>
      <c r="R129" s="57" t="s">
        <v>132</v>
      </c>
      <c r="S129" s="57" t="s">
        <v>133</v>
      </c>
      <c r="T129" s="58" t="s">
        <v>134</v>
      </c>
    </row>
    <row r="130" spans="2:65" s="1" customFormat="1" ht="22.9" customHeight="1">
      <c r="B130" s="30"/>
      <c r="C130" s="61" t="s">
        <v>135</v>
      </c>
      <c r="J130" s="115">
        <f>BK130</f>
        <v>0</v>
      </c>
      <c r="L130" s="30"/>
      <c r="M130" s="59"/>
      <c r="N130" s="51"/>
      <c r="O130" s="51"/>
      <c r="P130" s="116">
        <f>P131+P371</f>
        <v>0</v>
      </c>
      <c r="Q130" s="51"/>
      <c r="R130" s="116">
        <f>R131+R371</f>
        <v>109.62135299005769</v>
      </c>
      <c r="S130" s="51"/>
      <c r="T130" s="117">
        <f>T131+T371</f>
        <v>2.4636</v>
      </c>
      <c r="AT130" s="15" t="s">
        <v>72</v>
      </c>
      <c r="AU130" s="15" t="s">
        <v>108</v>
      </c>
      <c r="BK130" s="118">
        <f>BK131+BK371</f>
        <v>0</v>
      </c>
    </row>
    <row r="131" spans="2:65" s="11" customFormat="1" ht="25.9" customHeight="1">
      <c r="B131" s="119"/>
      <c r="D131" s="120" t="s">
        <v>72</v>
      </c>
      <c r="E131" s="121" t="s">
        <v>136</v>
      </c>
      <c r="F131" s="121" t="s">
        <v>137</v>
      </c>
      <c r="I131" s="122"/>
      <c r="J131" s="123">
        <f>BK131</f>
        <v>0</v>
      </c>
      <c r="L131" s="119"/>
      <c r="M131" s="124"/>
      <c r="P131" s="125">
        <f>P132+P172+P210+P224+P253+P279+P290+P296+P363+P369</f>
        <v>0</v>
      </c>
      <c r="R131" s="125">
        <f>R132+R172+R210+R224+R253+R279+R290+R296+R363+R369</f>
        <v>109.08045686605769</v>
      </c>
      <c r="T131" s="126">
        <f>T132+T172+T210+T224+T253+T279+T290+T296+T363+T369</f>
        <v>2.27</v>
      </c>
      <c r="AR131" s="120" t="s">
        <v>8</v>
      </c>
      <c r="AT131" s="127" t="s">
        <v>72</v>
      </c>
      <c r="AU131" s="127" t="s">
        <v>73</v>
      </c>
      <c r="AY131" s="120" t="s">
        <v>138</v>
      </c>
      <c r="BK131" s="128">
        <f>BK132+BK172+BK210+BK224+BK253+BK279+BK290+BK296+BK363+BK369</f>
        <v>0</v>
      </c>
    </row>
    <row r="132" spans="2:65" s="11" customFormat="1" ht="22.9" customHeight="1">
      <c r="B132" s="119"/>
      <c r="D132" s="120" t="s">
        <v>72</v>
      </c>
      <c r="E132" s="129" t="s">
        <v>8</v>
      </c>
      <c r="F132" s="129" t="s">
        <v>139</v>
      </c>
      <c r="I132" s="122"/>
      <c r="J132" s="130">
        <f>BK132</f>
        <v>0</v>
      </c>
      <c r="L132" s="119"/>
      <c r="M132" s="124"/>
      <c r="P132" s="125">
        <f>SUM(P133:P171)</f>
        <v>0</v>
      </c>
      <c r="R132" s="125">
        <f>SUM(R133:R171)</f>
        <v>0.35653174799999998</v>
      </c>
      <c r="T132" s="126">
        <f>SUM(T133:T171)</f>
        <v>0</v>
      </c>
      <c r="AR132" s="120" t="s">
        <v>8</v>
      </c>
      <c r="AT132" s="127" t="s">
        <v>72</v>
      </c>
      <c r="AU132" s="127" t="s">
        <v>8</v>
      </c>
      <c r="AY132" s="120" t="s">
        <v>138</v>
      </c>
      <c r="BK132" s="128">
        <f>SUM(BK133:BK171)</f>
        <v>0</v>
      </c>
    </row>
    <row r="133" spans="2:65" s="1" customFormat="1" ht="21.75" customHeight="1">
      <c r="B133" s="131"/>
      <c r="C133" s="132" t="s">
        <v>8</v>
      </c>
      <c r="D133" s="132" t="s">
        <v>140</v>
      </c>
      <c r="E133" s="133" t="s">
        <v>141</v>
      </c>
      <c r="F133" s="134" t="s">
        <v>142</v>
      </c>
      <c r="G133" s="135" t="s">
        <v>143</v>
      </c>
      <c r="H133" s="136">
        <v>1</v>
      </c>
      <c r="I133" s="137"/>
      <c r="J133" s="138">
        <f>ROUND(I133*H133,0)</f>
        <v>0</v>
      </c>
      <c r="K133" s="134" t="s">
        <v>144</v>
      </c>
      <c r="L133" s="30"/>
      <c r="M133" s="139" t="s">
        <v>1</v>
      </c>
      <c r="N133" s="140" t="s">
        <v>38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145</v>
      </c>
      <c r="AT133" s="143" t="s">
        <v>140</v>
      </c>
      <c r="AU133" s="143" t="s">
        <v>81</v>
      </c>
      <c r="AY133" s="15" t="s">
        <v>138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</v>
      </c>
      <c r="BK133" s="144">
        <f>ROUND(I133*H133,0)</f>
        <v>0</v>
      </c>
      <c r="BL133" s="15" t="s">
        <v>145</v>
      </c>
      <c r="BM133" s="143" t="s">
        <v>146</v>
      </c>
    </row>
    <row r="134" spans="2:65" s="1" customFormat="1" ht="16.5" customHeight="1">
      <c r="B134" s="131"/>
      <c r="C134" s="132" t="s">
        <v>81</v>
      </c>
      <c r="D134" s="132" t="s">
        <v>140</v>
      </c>
      <c r="E134" s="133" t="s">
        <v>147</v>
      </c>
      <c r="F134" s="134" t="s">
        <v>148</v>
      </c>
      <c r="G134" s="135" t="s">
        <v>149</v>
      </c>
      <c r="H134" s="136">
        <v>20</v>
      </c>
      <c r="I134" s="137"/>
      <c r="J134" s="138">
        <f>ROUND(I134*H134,0)</f>
        <v>0</v>
      </c>
      <c r="K134" s="134" t="s">
        <v>144</v>
      </c>
      <c r="L134" s="30"/>
      <c r="M134" s="139" t="s">
        <v>1</v>
      </c>
      <c r="N134" s="140" t="s">
        <v>38</v>
      </c>
      <c r="P134" s="141">
        <f>O134*H134</f>
        <v>0</v>
      </c>
      <c r="Q134" s="141">
        <v>1.7500247399999998E-2</v>
      </c>
      <c r="R134" s="141">
        <f>Q134*H134</f>
        <v>0.35000494799999998</v>
      </c>
      <c r="S134" s="141">
        <v>0</v>
      </c>
      <c r="T134" s="142">
        <f>S134*H134</f>
        <v>0</v>
      </c>
      <c r="AR134" s="143" t="s">
        <v>145</v>
      </c>
      <c r="AT134" s="143" t="s">
        <v>140</v>
      </c>
      <c r="AU134" s="143" t="s">
        <v>81</v>
      </c>
      <c r="AY134" s="15" t="s">
        <v>138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</v>
      </c>
      <c r="BK134" s="144">
        <f>ROUND(I134*H134,0)</f>
        <v>0</v>
      </c>
      <c r="BL134" s="15" t="s">
        <v>145</v>
      </c>
      <c r="BM134" s="143" t="s">
        <v>150</v>
      </c>
    </row>
    <row r="135" spans="2:65" s="12" customFormat="1">
      <c r="B135" s="145"/>
      <c r="D135" s="146" t="s">
        <v>151</v>
      </c>
      <c r="E135" s="147" t="s">
        <v>1</v>
      </c>
      <c r="F135" s="148" t="s">
        <v>152</v>
      </c>
      <c r="H135" s="149">
        <v>20</v>
      </c>
      <c r="I135" s="150"/>
      <c r="L135" s="145"/>
      <c r="M135" s="151"/>
      <c r="T135" s="152"/>
      <c r="AT135" s="147" t="s">
        <v>151</v>
      </c>
      <c r="AU135" s="147" t="s">
        <v>81</v>
      </c>
      <c r="AV135" s="12" t="s">
        <v>81</v>
      </c>
      <c r="AW135" s="12" t="s">
        <v>30</v>
      </c>
      <c r="AX135" s="12" t="s">
        <v>8</v>
      </c>
      <c r="AY135" s="147" t="s">
        <v>138</v>
      </c>
    </row>
    <row r="136" spans="2:65" s="1" customFormat="1" ht="24.2" customHeight="1">
      <c r="B136" s="131"/>
      <c r="C136" s="132" t="s">
        <v>153</v>
      </c>
      <c r="D136" s="132" t="s">
        <v>140</v>
      </c>
      <c r="E136" s="133" t="s">
        <v>154</v>
      </c>
      <c r="F136" s="134" t="s">
        <v>155</v>
      </c>
      <c r="G136" s="135" t="s">
        <v>156</v>
      </c>
      <c r="H136" s="136">
        <v>200</v>
      </c>
      <c r="I136" s="137"/>
      <c r="J136" s="138">
        <f>ROUND(I136*H136,0)</f>
        <v>0</v>
      </c>
      <c r="K136" s="134" t="s">
        <v>144</v>
      </c>
      <c r="L136" s="30"/>
      <c r="M136" s="139" t="s">
        <v>1</v>
      </c>
      <c r="N136" s="140" t="s">
        <v>38</v>
      </c>
      <c r="P136" s="141">
        <f>O136*H136</f>
        <v>0</v>
      </c>
      <c r="Q136" s="141">
        <v>3.2634E-5</v>
      </c>
      <c r="R136" s="141">
        <f>Q136*H136</f>
        <v>6.5268000000000001E-3</v>
      </c>
      <c r="S136" s="141">
        <v>0</v>
      </c>
      <c r="T136" s="142">
        <f>S136*H136</f>
        <v>0</v>
      </c>
      <c r="AR136" s="143" t="s">
        <v>145</v>
      </c>
      <c r="AT136" s="143" t="s">
        <v>140</v>
      </c>
      <c r="AU136" s="143" t="s">
        <v>81</v>
      </c>
      <c r="AY136" s="15" t="s">
        <v>138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</v>
      </c>
      <c r="BK136" s="144">
        <f>ROUND(I136*H136,0)</f>
        <v>0</v>
      </c>
      <c r="BL136" s="15" t="s">
        <v>145</v>
      </c>
      <c r="BM136" s="143" t="s">
        <v>157</v>
      </c>
    </row>
    <row r="137" spans="2:65" s="12" customFormat="1">
      <c r="B137" s="145"/>
      <c r="D137" s="146" t="s">
        <v>151</v>
      </c>
      <c r="E137" s="147" t="s">
        <v>1</v>
      </c>
      <c r="F137" s="148" t="s">
        <v>158</v>
      </c>
      <c r="H137" s="149">
        <v>200</v>
      </c>
      <c r="I137" s="150"/>
      <c r="L137" s="145"/>
      <c r="M137" s="151"/>
      <c r="T137" s="152"/>
      <c r="AT137" s="147" t="s">
        <v>151</v>
      </c>
      <c r="AU137" s="147" t="s">
        <v>81</v>
      </c>
      <c r="AV137" s="12" t="s">
        <v>81</v>
      </c>
      <c r="AW137" s="12" t="s">
        <v>30</v>
      </c>
      <c r="AX137" s="12" t="s">
        <v>8</v>
      </c>
      <c r="AY137" s="147" t="s">
        <v>138</v>
      </c>
    </row>
    <row r="138" spans="2:65" s="1" customFormat="1" ht="24.2" customHeight="1">
      <c r="B138" s="131"/>
      <c r="C138" s="132" t="s">
        <v>145</v>
      </c>
      <c r="D138" s="132" t="s">
        <v>140</v>
      </c>
      <c r="E138" s="133" t="s">
        <v>159</v>
      </c>
      <c r="F138" s="134" t="s">
        <v>160</v>
      </c>
      <c r="G138" s="135" t="s">
        <v>161</v>
      </c>
      <c r="H138" s="136">
        <v>20</v>
      </c>
      <c r="I138" s="137"/>
      <c r="J138" s="138">
        <f>ROUND(I138*H138,0)</f>
        <v>0</v>
      </c>
      <c r="K138" s="134" t="s">
        <v>144</v>
      </c>
      <c r="L138" s="30"/>
      <c r="M138" s="139" t="s">
        <v>1</v>
      </c>
      <c r="N138" s="140" t="s">
        <v>38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145</v>
      </c>
      <c r="AT138" s="143" t="s">
        <v>140</v>
      </c>
      <c r="AU138" s="143" t="s">
        <v>81</v>
      </c>
      <c r="AY138" s="15" t="s">
        <v>138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</v>
      </c>
      <c r="BK138" s="144">
        <f>ROUND(I138*H138,0)</f>
        <v>0</v>
      </c>
      <c r="BL138" s="15" t="s">
        <v>145</v>
      </c>
      <c r="BM138" s="143" t="s">
        <v>162</v>
      </c>
    </row>
    <row r="139" spans="2:65" s="12" customFormat="1">
      <c r="B139" s="145"/>
      <c r="D139" s="146" t="s">
        <v>151</v>
      </c>
      <c r="E139" s="147" t="s">
        <v>1</v>
      </c>
      <c r="F139" s="148" t="s">
        <v>163</v>
      </c>
      <c r="H139" s="149">
        <v>20</v>
      </c>
      <c r="I139" s="150"/>
      <c r="L139" s="145"/>
      <c r="M139" s="151"/>
      <c r="T139" s="152"/>
      <c r="AT139" s="147" t="s">
        <v>151</v>
      </c>
      <c r="AU139" s="147" t="s">
        <v>81</v>
      </c>
      <c r="AV139" s="12" t="s">
        <v>81</v>
      </c>
      <c r="AW139" s="12" t="s">
        <v>30</v>
      </c>
      <c r="AX139" s="12" t="s">
        <v>8</v>
      </c>
      <c r="AY139" s="147" t="s">
        <v>138</v>
      </c>
    </row>
    <row r="140" spans="2:65" s="1" customFormat="1" ht="33" customHeight="1">
      <c r="B140" s="131"/>
      <c r="C140" s="132" t="s">
        <v>164</v>
      </c>
      <c r="D140" s="132" t="s">
        <v>140</v>
      </c>
      <c r="E140" s="133" t="s">
        <v>165</v>
      </c>
      <c r="F140" s="134" t="s">
        <v>166</v>
      </c>
      <c r="G140" s="135" t="s">
        <v>167</v>
      </c>
      <c r="H140" s="136">
        <v>12</v>
      </c>
      <c r="I140" s="137"/>
      <c r="J140" s="138">
        <f>ROUND(I140*H140,0)</f>
        <v>0</v>
      </c>
      <c r="K140" s="134" t="s">
        <v>144</v>
      </c>
      <c r="L140" s="30"/>
      <c r="M140" s="139" t="s">
        <v>1</v>
      </c>
      <c r="N140" s="140" t="s">
        <v>38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145</v>
      </c>
      <c r="AT140" s="143" t="s">
        <v>140</v>
      </c>
      <c r="AU140" s="143" t="s">
        <v>81</v>
      </c>
      <c r="AY140" s="15" t="s">
        <v>138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</v>
      </c>
      <c r="BK140" s="144">
        <f>ROUND(I140*H140,0)</f>
        <v>0</v>
      </c>
      <c r="BL140" s="15" t="s">
        <v>145</v>
      </c>
      <c r="BM140" s="143" t="s">
        <v>168</v>
      </c>
    </row>
    <row r="141" spans="2:65" s="12" customFormat="1">
      <c r="B141" s="145"/>
      <c r="D141" s="146" t="s">
        <v>151</v>
      </c>
      <c r="E141" s="147" t="s">
        <v>1</v>
      </c>
      <c r="F141" s="148" t="s">
        <v>169</v>
      </c>
      <c r="H141" s="149">
        <v>4.5</v>
      </c>
      <c r="I141" s="150"/>
      <c r="L141" s="145"/>
      <c r="M141" s="151"/>
      <c r="T141" s="152"/>
      <c r="AT141" s="147" t="s">
        <v>151</v>
      </c>
      <c r="AU141" s="147" t="s">
        <v>81</v>
      </c>
      <c r="AV141" s="12" t="s">
        <v>81</v>
      </c>
      <c r="AW141" s="12" t="s">
        <v>30</v>
      </c>
      <c r="AX141" s="12" t="s">
        <v>73</v>
      </c>
      <c r="AY141" s="147" t="s">
        <v>138</v>
      </c>
    </row>
    <row r="142" spans="2:65" s="12" customFormat="1">
      <c r="B142" s="145"/>
      <c r="D142" s="146" t="s">
        <v>151</v>
      </c>
      <c r="E142" s="147" t="s">
        <v>1</v>
      </c>
      <c r="F142" s="148" t="s">
        <v>170</v>
      </c>
      <c r="H142" s="149">
        <v>7.5</v>
      </c>
      <c r="I142" s="150"/>
      <c r="L142" s="145"/>
      <c r="M142" s="151"/>
      <c r="T142" s="152"/>
      <c r="AT142" s="147" t="s">
        <v>151</v>
      </c>
      <c r="AU142" s="147" t="s">
        <v>81</v>
      </c>
      <c r="AV142" s="12" t="s">
        <v>81</v>
      </c>
      <c r="AW142" s="12" t="s">
        <v>30</v>
      </c>
      <c r="AX142" s="12" t="s">
        <v>73</v>
      </c>
      <c r="AY142" s="147" t="s">
        <v>138</v>
      </c>
    </row>
    <row r="143" spans="2:65" s="13" customFormat="1">
      <c r="B143" s="153"/>
      <c r="D143" s="146" t="s">
        <v>151</v>
      </c>
      <c r="E143" s="154" t="s">
        <v>84</v>
      </c>
      <c r="F143" s="155" t="s">
        <v>171</v>
      </c>
      <c r="H143" s="156">
        <v>12</v>
      </c>
      <c r="I143" s="157"/>
      <c r="L143" s="153"/>
      <c r="M143" s="158"/>
      <c r="T143" s="159"/>
      <c r="AT143" s="154" t="s">
        <v>151</v>
      </c>
      <c r="AU143" s="154" t="s">
        <v>81</v>
      </c>
      <c r="AV143" s="13" t="s">
        <v>153</v>
      </c>
      <c r="AW143" s="13" t="s">
        <v>30</v>
      </c>
      <c r="AX143" s="13" t="s">
        <v>8</v>
      </c>
      <c r="AY143" s="154" t="s">
        <v>138</v>
      </c>
    </row>
    <row r="144" spans="2:65" s="1" customFormat="1" ht="24.2" customHeight="1">
      <c r="B144" s="131"/>
      <c r="C144" s="132" t="s">
        <v>172</v>
      </c>
      <c r="D144" s="132" t="s">
        <v>140</v>
      </c>
      <c r="E144" s="133" t="s">
        <v>173</v>
      </c>
      <c r="F144" s="134" t="s">
        <v>174</v>
      </c>
      <c r="G144" s="135" t="s">
        <v>167</v>
      </c>
      <c r="H144" s="136">
        <v>5.25</v>
      </c>
      <c r="I144" s="137"/>
      <c r="J144" s="138">
        <f>ROUND(I144*H144,0)</f>
        <v>0</v>
      </c>
      <c r="K144" s="134" t="s">
        <v>144</v>
      </c>
      <c r="L144" s="30"/>
      <c r="M144" s="139" t="s">
        <v>1</v>
      </c>
      <c r="N144" s="140" t="s">
        <v>38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145</v>
      </c>
      <c r="AT144" s="143" t="s">
        <v>140</v>
      </c>
      <c r="AU144" s="143" t="s">
        <v>81</v>
      </c>
      <c r="AY144" s="15" t="s">
        <v>138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</v>
      </c>
      <c r="BK144" s="144">
        <f>ROUND(I144*H144,0)</f>
        <v>0</v>
      </c>
      <c r="BL144" s="15" t="s">
        <v>145</v>
      </c>
      <c r="BM144" s="143" t="s">
        <v>175</v>
      </c>
    </row>
    <row r="145" spans="2:65" s="12" customFormat="1">
      <c r="B145" s="145"/>
      <c r="D145" s="146" t="s">
        <v>151</v>
      </c>
      <c r="E145" s="147" t="s">
        <v>1</v>
      </c>
      <c r="F145" s="148" t="s">
        <v>176</v>
      </c>
      <c r="H145" s="149">
        <v>2.5</v>
      </c>
      <c r="I145" s="150"/>
      <c r="L145" s="145"/>
      <c r="M145" s="151"/>
      <c r="T145" s="152"/>
      <c r="AT145" s="147" t="s">
        <v>151</v>
      </c>
      <c r="AU145" s="147" t="s">
        <v>81</v>
      </c>
      <c r="AV145" s="12" t="s">
        <v>81</v>
      </c>
      <c r="AW145" s="12" t="s">
        <v>30</v>
      </c>
      <c r="AX145" s="12" t="s">
        <v>73</v>
      </c>
      <c r="AY145" s="147" t="s">
        <v>138</v>
      </c>
    </row>
    <row r="146" spans="2:65" s="12" customFormat="1">
      <c r="B146" s="145"/>
      <c r="D146" s="146" t="s">
        <v>151</v>
      </c>
      <c r="E146" s="147" t="s">
        <v>1</v>
      </c>
      <c r="F146" s="148" t="s">
        <v>177</v>
      </c>
      <c r="H146" s="149">
        <v>2.75</v>
      </c>
      <c r="I146" s="150"/>
      <c r="L146" s="145"/>
      <c r="M146" s="151"/>
      <c r="T146" s="152"/>
      <c r="AT146" s="147" t="s">
        <v>151</v>
      </c>
      <c r="AU146" s="147" t="s">
        <v>81</v>
      </c>
      <c r="AV146" s="12" t="s">
        <v>81</v>
      </c>
      <c r="AW146" s="12" t="s">
        <v>30</v>
      </c>
      <c r="AX146" s="12" t="s">
        <v>73</v>
      </c>
      <c r="AY146" s="147" t="s">
        <v>138</v>
      </c>
    </row>
    <row r="147" spans="2:65" s="13" customFormat="1">
      <c r="B147" s="153"/>
      <c r="D147" s="146" t="s">
        <v>151</v>
      </c>
      <c r="E147" s="154" t="s">
        <v>90</v>
      </c>
      <c r="F147" s="155" t="s">
        <v>178</v>
      </c>
      <c r="H147" s="156">
        <v>5.25</v>
      </c>
      <c r="I147" s="157"/>
      <c r="L147" s="153"/>
      <c r="M147" s="158"/>
      <c r="T147" s="159"/>
      <c r="AT147" s="154" t="s">
        <v>151</v>
      </c>
      <c r="AU147" s="154" t="s">
        <v>81</v>
      </c>
      <c r="AV147" s="13" t="s">
        <v>153</v>
      </c>
      <c r="AW147" s="13" t="s">
        <v>30</v>
      </c>
      <c r="AX147" s="13" t="s">
        <v>8</v>
      </c>
      <c r="AY147" s="154" t="s">
        <v>138</v>
      </c>
    </row>
    <row r="148" spans="2:65" s="1" customFormat="1" ht="33" customHeight="1">
      <c r="B148" s="131"/>
      <c r="C148" s="132" t="s">
        <v>179</v>
      </c>
      <c r="D148" s="132" t="s">
        <v>140</v>
      </c>
      <c r="E148" s="133" t="s">
        <v>180</v>
      </c>
      <c r="F148" s="134" t="s">
        <v>181</v>
      </c>
      <c r="G148" s="135" t="s">
        <v>167</v>
      </c>
      <c r="H148" s="136">
        <v>13.65</v>
      </c>
      <c r="I148" s="137"/>
      <c r="J148" s="138">
        <f>ROUND(I148*H148,0)</f>
        <v>0</v>
      </c>
      <c r="K148" s="134" t="s">
        <v>144</v>
      </c>
      <c r="L148" s="30"/>
      <c r="M148" s="139" t="s">
        <v>1</v>
      </c>
      <c r="N148" s="140" t="s">
        <v>38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145</v>
      </c>
      <c r="AT148" s="143" t="s">
        <v>140</v>
      </c>
      <c r="AU148" s="143" t="s">
        <v>81</v>
      </c>
      <c r="AY148" s="15" t="s">
        <v>138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</v>
      </c>
      <c r="BK148" s="144">
        <f>ROUND(I148*H148,0)</f>
        <v>0</v>
      </c>
      <c r="BL148" s="15" t="s">
        <v>145</v>
      </c>
      <c r="BM148" s="143" t="s">
        <v>182</v>
      </c>
    </row>
    <row r="149" spans="2:65" s="12" customFormat="1">
      <c r="B149" s="145"/>
      <c r="D149" s="146" t="s">
        <v>151</v>
      </c>
      <c r="E149" s="147" t="s">
        <v>1</v>
      </c>
      <c r="F149" s="148" t="s">
        <v>183</v>
      </c>
      <c r="H149" s="149">
        <v>6.5</v>
      </c>
      <c r="I149" s="150"/>
      <c r="L149" s="145"/>
      <c r="M149" s="151"/>
      <c r="T149" s="152"/>
      <c r="AT149" s="147" t="s">
        <v>151</v>
      </c>
      <c r="AU149" s="147" t="s">
        <v>81</v>
      </c>
      <c r="AV149" s="12" t="s">
        <v>81</v>
      </c>
      <c r="AW149" s="12" t="s">
        <v>30</v>
      </c>
      <c r="AX149" s="12" t="s">
        <v>73</v>
      </c>
      <c r="AY149" s="147" t="s">
        <v>138</v>
      </c>
    </row>
    <row r="150" spans="2:65" s="12" customFormat="1">
      <c r="B150" s="145"/>
      <c r="D150" s="146" t="s">
        <v>151</v>
      </c>
      <c r="E150" s="147" t="s">
        <v>1</v>
      </c>
      <c r="F150" s="148" t="s">
        <v>184</v>
      </c>
      <c r="H150" s="149">
        <v>7.15</v>
      </c>
      <c r="I150" s="150"/>
      <c r="L150" s="145"/>
      <c r="M150" s="151"/>
      <c r="T150" s="152"/>
      <c r="AT150" s="147" t="s">
        <v>151</v>
      </c>
      <c r="AU150" s="147" t="s">
        <v>81</v>
      </c>
      <c r="AV150" s="12" t="s">
        <v>81</v>
      </c>
      <c r="AW150" s="12" t="s">
        <v>30</v>
      </c>
      <c r="AX150" s="12" t="s">
        <v>73</v>
      </c>
      <c r="AY150" s="147" t="s">
        <v>138</v>
      </c>
    </row>
    <row r="151" spans="2:65" s="13" customFormat="1">
      <c r="B151" s="153"/>
      <c r="D151" s="146" t="s">
        <v>151</v>
      </c>
      <c r="E151" s="154" t="s">
        <v>86</v>
      </c>
      <c r="F151" s="155" t="s">
        <v>185</v>
      </c>
      <c r="H151" s="156">
        <v>13.65</v>
      </c>
      <c r="I151" s="157"/>
      <c r="L151" s="153"/>
      <c r="M151" s="158"/>
      <c r="T151" s="159"/>
      <c r="AT151" s="154" t="s">
        <v>151</v>
      </c>
      <c r="AU151" s="154" t="s">
        <v>81</v>
      </c>
      <c r="AV151" s="13" t="s">
        <v>153</v>
      </c>
      <c r="AW151" s="13" t="s">
        <v>30</v>
      </c>
      <c r="AX151" s="13" t="s">
        <v>8</v>
      </c>
      <c r="AY151" s="154" t="s">
        <v>138</v>
      </c>
    </row>
    <row r="152" spans="2:65" s="1" customFormat="1" ht="24.2" customHeight="1">
      <c r="B152" s="131"/>
      <c r="C152" s="132" t="s">
        <v>186</v>
      </c>
      <c r="D152" s="132" t="s">
        <v>140</v>
      </c>
      <c r="E152" s="133" t="s">
        <v>187</v>
      </c>
      <c r="F152" s="134" t="s">
        <v>188</v>
      </c>
      <c r="G152" s="135" t="s">
        <v>143</v>
      </c>
      <c r="H152" s="136">
        <v>1</v>
      </c>
      <c r="I152" s="137"/>
      <c r="J152" s="138">
        <f>ROUND(I152*H152,0)</f>
        <v>0</v>
      </c>
      <c r="K152" s="134" t="s">
        <v>144</v>
      </c>
      <c r="L152" s="30"/>
      <c r="M152" s="139" t="s">
        <v>1</v>
      </c>
      <c r="N152" s="140" t="s">
        <v>38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145</v>
      </c>
      <c r="AT152" s="143" t="s">
        <v>140</v>
      </c>
      <c r="AU152" s="143" t="s">
        <v>81</v>
      </c>
      <c r="AY152" s="15" t="s">
        <v>138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</v>
      </c>
      <c r="BK152" s="144">
        <f>ROUND(I152*H152,0)</f>
        <v>0</v>
      </c>
      <c r="BL152" s="15" t="s">
        <v>145</v>
      </c>
      <c r="BM152" s="143" t="s">
        <v>189</v>
      </c>
    </row>
    <row r="153" spans="2:65" s="1" customFormat="1" ht="37.9" customHeight="1">
      <c r="B153" s="131"/>
      <c r="C153" s="132" t="s">
        <v>190</v>
      </c>
      <c r="D153" s="132" t="s">
        <v>140</v>
      </c>
      <c r="E153" s="133" t="s">
        <v>191</v>
      </c>
      <c r="F153" s="134" t="s">
        <v>192</v>
      </c>
      <c r="G153" s="135" t="s">
        <v>167</v>
      </c>
      <c r="H153" s="136">
        <v>5.25</v>
      </c>
      <c r="I153" s="137"/>
      <c r="J153" s="138">
        <f>ROUND(I153*H153,0)</f>
        <v>0</v>
      </c>
      <c r="K153" s="134" t="s">
        <v>144</v>
      </c>
      <c r="L153" s="30"/>
      <c r="M153" s="139" t="s">
        <v>1</v>
      </c>
      <c r="N153" s="140" t="s">
        <v>38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145</v>
      </c>
      <c r="AT153" s="143" t="s">
        <v>140</v>
      </c>
      <c r="AU153" s="143" t="s">
        <v>81</v>
      </c>
      <c r="AY153" s="15" t="s">
        <v>138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</v>
      </c>
      <c r="BK153" s="144">
        <f>ROUND(I153*H153,0)</f>
        <v>0</v>
      </c>
      <c r="BL153" s="15" t="s">
        <v>145</v>
      </c>
      <c r="BM153" s="143" t="s">
        <v>193</v>
      </c>
    </row>
    <row r="154" spans="2:65" s="12" customFormat="1">
      <c r="B154" s="145"/>
      <c r="D154" s="146" t="s">
        <v>151</v>
      </c>
      <c r="E154" s="147" t="s">
        <v>1</v>
      </c>
      <c r="F154" s="148" t="s">
        <v>90</v>
      </c>
      <c r="H154" s="149">
        <v>5.25</v>
      </c>
      <c r="I154" s="150"/>
      <c r="L154" s="145"/>
      <c r="M154" s="151"/>
      <c r="T154" s="152"/>
      <c r="AT154" s="147" t="s">
        <v>151</v>
      </c>
      <c r="AU154" s="147" t="s">
        <v>81</v>
      </c>
      <c r="AV154" s="12" t="s">
        <v>81</v>
      </c>
      <c r="AW154" s="12" t="s">
        <v>30</v>
      </c>
      <c r="AX154" s="12" t="s">
        <v>8</v>
      </c>
      <c r="AY154" s="147" t="s">
        <v>138</v>
      </c>
    </row>
    <row r="155" spans="2:65" s="1" customFormat="1" ht="24.2" customHeight="1">
      <c r="B155" s="131"/>
      <c r="C155" s="132" t="s">
        <v>194</v>
      </c>
      <c r="D155" s="132" t="s">
        <v>140</v>
      </c>
      <c r="E155" s="133" t="s">
        <v>195</v>
      </c>
      <c r="F155" s="134" t="s">
        <v>196</v>
      </c>
      <c r="G155" s="135" t="s">
        <v>143</v>
      </c>
      <c r="H155" s="136">
        <v>10</v>
      </c>
      <c r="I155" s="137"/>
      <c r="J155" s="138">
        <f>ROUND(I155*H155,0)</f>
        <v>0</v>
      </c>
      <c r="K155" s="134" t="s">
        <v>144</v>
      </c>
      <c r="L155" s="30"/>
      <c r="M155" s="139" t="s">
        <v>1</v>
      </c>
      <c r="N155" s="140" t="s">
        <v>38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145</v>
      </c>
      <c r="AT155" s="143" t="s">
        <v>140</v>
      </c>
      <c r="AU155" s="143" t="s">
        <v>81</v>
      </c>
      <c r="AY155" s="15" t="s">
        <v>138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8</v>
      </c>
      <c r="BK155" s="144">
        <f>ROUND(I155*H155,0)</f>
        <v>0</v>
      </c>
      <c r="BL155" s="15" t="s">
        <v>145</v>
      </c>
      <c r="BM155" s="143" t="s">
        <v>197</v>
      </c>
    </row>
    <row r="156" spans="2:65" s="12" customFormat="1">
      <c r="B156" s="145"/>
      <c r="D156" s="146" t="s">
        <v>151</v>
      </c>
      <c r="F156" s="148" t="s">
        <v>198</v>
      </c>
      <c r="H156" s="149">
        <v>10</v>
      </c>
      <c r="I156" s="150"/>
      <c r="L156" s="145"/>
      <c r="M156" s="151"/>
      <c r="T156" s="152"/>
      <c r="AT156" s="147" t="s">
        <v>151</v>
      </c>
      <c r="AU156" s="147" t="s">
        <v>81</v>
      </c>
      <c r="AV156" s="12" t="s">
        <v>81</v>
      </c>
      <c r="AW156" s="12" t="s">
        <v>3</v>
      </c>
      <c r="AX156" s="12" t="s">
        <v>8</v>
      </c>
      <c r="AY156" s="147" t="s">
        <v>138</v>
      </c>
    </row>
    <row r="157" spans="2:65" s="1" customFormat="1" ht="37.9" customHeight="1">
      <c r="B157" s="131"/>
      <c r="C157" s="132" t="s">
        <v>199</v>
      </c>
      <c r="D157" s="132" t="s">
        <v>140</v>
      </c>
      <c r="E157" s="133" t="s">
        <v>200</v>
      </c>
      <c r="F157" s="134" t="s">
        <v>201</v>
      </c>
      <c r="G157" s="135" t="s">
        <v>167</v>
      </c>
      <c r="H157" s="136">
        <v>30.9</v>
      </c>
      <c r="I157" s="137"/>
      <c r="J157" s="138">
        <f>ROUND(I157*H157,0)</f>
        <v>0</v>
      </c>
      <c r="K157" s="134" t="s">
        <v>144</v>
      </c>
      <c r="L157" s="30"/>
      <c r="M157" s="139" t="s">
        <v>1</v>
      </c>
      <c r="N157" s="140" t="s">
        <v>38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145</v>
      </c>
      <c r="AT157" s="143" t="s">
        <v>140</v>
      </c>
      <c r="AU157" s="143" t="s">
        <v>81</v>
      </c>
      <c r="AY157" s="15" t="s">
        <v>138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8</v>
      </c>
      <c r="BK157" s="144">
        <f>ROUND(I157*H157,0)</f>
        <v>0</v>
      </c>
      <c r="BL157" s="15" t="s">
        <v>145</v>
      </c>
      <c r="BM157" s="143" t="s">
        <v>202</v>
      </c>
    </row>
    <row r="158" spans="2:65" s="12" customFormat="1">
      <c r="B158" s="145"/>
      <c r="D158" s="146" t="s">
        <v>151</v>
      </c>
      <c r="E158" s="147" t="s">
        <v>1</v>
      </c>
      <c r="F158" s="148" t="s">
        <v>84</v>
      </c>
      <c r="H158" s="149">
        <v>12</v>
      </c>
      <c r="I158" s="150"/>
      <c r="L158" s="145"/>
      <c r="M158" s="151"/>
      <c r="T158" s="152"/>
      <c r="AT158" s="147" t="s">
        <v>151</v>
      </c>
      <c r="AU158" s="147" t="s">
        <v>81</v>
      </c>
      <c r="AV158" s="12" t="s">
        <v>81</v>
      </c>
      <c r="AW158" s="12" t="s">
        <v>30</v>
      </c>
      <c r="AX158" s="12" t="s">
        <v>73</v>
      </c>
      <c r="AY158" s="147" t="s">
        <v>138</v>
      </c>
    </row>
    <row r="159" spans="2:65" s="12" customFormat="1">
      <c r="B159" s="145"/>
      <c r="D159" s="146" t="s">
        <v>151</v>
      </c>
      <c r="E159" s="147" t="s">
        <v>1</v>
      </c>
      <c r="F159" s="148" t="s">
        <v>86</v>
      </c>
      <c r="H159" s="149">
        <v>13.65</v>
      </c>
      <c r="I159" s="150"/>
      <c r="L159" s="145"/>
      <c r="M159" s="151"/>
      <c r="T159" s="152"/>
      <c r="AT159" s="147" t="s">
        <v>151</v>
      </c>
      <c r="AU159" s="147" t="s">
        <v>81</v>
      </c>
      <c r="AV159" s="12" t="s">
        <v>81</v>
      </c>
      <c r="AW159" s="12" t="s">
        <v>30</v>
      </c>
      <c r="AX159" s="12" t="s">
        <v>73</v>
      </c>
      <c r="AY159" s="147" t="s">
        <v>138</v>
      </c>
    </row>
    <row r="160" spans="2:65" s="12" customFormat="1">
      <c r="B160" s="145"/>
      <c r="D160" s="146" t="s">
        <v>151</v>
      </c>
      <c r="E160" s="147" t="s">
        <v>1</v>
      </c>
      <c r="F160" s="148" t="s">
        <v>90</v>
      </c>
      <c r="H160" s="149">
        <v>5.25</v>
      </c>
      <c r="I160" s="150"/>
      <c r="L160" s="145"/>
      <c r="M160" s="151"/>
      <c r="T160" s="152"/>
      <c r="AT160" s="147" t="s">
        <v>151</v>
      </c>
      <c r="AU160" s="147" t="s">
        <v>81</v>
      </c>
      <c r="AV160" s="12" t="s">
        <v>81</v>
      </c>
      <c r="AW160" s="12" t="s">
        <v>30</v>
      </c>
      <c r="AX160" s="12" t="s">
        <v>73</v>
      </c>
      <c r="AY160" s="147" t="s">
        <v>138</v>
      </c>
    </row>
    <row r="161" spans="2:65" s="13" customFormat="1">
      <c r="B161" s="153"/>
      <c r="D161" s="146" t="s">
        <v>151</v>
      </c>
      <c r="E161" s="154" t="s">
        <v>1</v>
      </c>
      <c r="F161" s="155" t="s">
        <v>203</v>
      </c>
      <c r="H161" s="156">
        <v>30.9</v>
      </c>
      <c r="I161" s="157"/>
      <c r="L161" s="153"/>
      <c r="M161" s="158"/>
      <c r="T161" s="159"/>
      <c r="AT161" s="154" t="s">
        <v>151</v>
      </c>
      <c r="AU161" s="154" t="s">
        <v>81</v>
      </c>
      <c r="AV161" s="13" t="s">
        <v>153</v>
      </c>
      <c r="AW161" s="13" t="s">
        <v>30</v>
      </c>
      <c r="AX161" s="13" t="s">
        <v>8</v>
      </c>
      <c r="AY161" s="154" t="s">
        <v>138</v>
      </c>
    </row>
    <row r="162" spans="2:65" s="1" customFormat="1" ht="37.9" customHeight="1">
      <c r="B162" s="131"/>
      <c r="C162" s="132" t="s">
        <v>9</v>
      </c>
      <c r="D162" s="132" t="s">
        <v>140</v>
      </c>
      <c r="E162" s="133" t="s">
        <v>204</v>
      </c>
      <c r="F162" s="134" t="s">
        <v>205</v>
      </c>
      <c r="G162" s="135" t="s">
        <v>167</v>
      </c>
      <c r="H162" s="136">
        <v>30.9</v>
      </c>
      <c r="I162" s="137"/>
      <c r="J162" s="138">
        <f>ROUND(I162*H162,0)</f>
        <v>0</v>
      </c>
      <c r="K162" s="134" t="s">
        <v>144</v>
      </c>
      <c r="L162" s="30"/>
      <c r="M162" s="139" t="s">
        <v>1</v>
      </c>
      <c r="N162" s="140" t="s">
        <v>38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145</v>
      </c>
      <c r="AT162" s="143" t="s">
        <v>140</v>
      </c>
      <c r="AU162" s="143" t="s">
        <v>81</v>
      </c>
      <c r="AY162" s="15" t="s">
        <v>138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</v>
      </c>
      <c r="BK162" s="144">
        <f>ROUND(I162*H162,0)</f>
        <v>0</v>
      </c>
      <c r="BL162" s="15" t="s">
        <v>145</v>
      </c>
      <c r="BM162" s="143" t="s">
        <v>206</v>
      </c>
    </row>
    <row r="163" spans="2:65" s="12" customFormat="1">
      <c r="B163" s="145"/>
      <c r="D163" s="146" t="s">
        <v>151</v>
      </c>
      <c r="E163" s="147" t="s">
        <v>1</v>
      </c>
      <c r="F163" s="148" t="s">
        <v>84</v>
      </c>
      <c r="H163" s="149">
        <v>12</v>
      </c>
      <c r="I163" s="150"/>
      <c r="L163" s="145"/>
      <c r="M163" s="151"/>
      <c r="T163" s="152"/>
      <c r="AT163" s="147" t="s">
        <v>151</v>
      </c>
      <c r="AU163" s="147" t="s">
        <v>81</v>
      </c>
      <c r="AV163" s="12" t="s">
        <v>81</v>
      </c>
      <c r="AW163" s="12" t="s">
        <v>30</v>
      </c>
      <c r="AX163" s="12" t="s">
        <v>73</v>
      </c>
      <c r="AY163" s="147" t="s">
        <v>138</v>
      </c>
    </row>
    <row r="164" spans="2:65" s="12" customFormat="1">
      <c r="B164" s="145"/>
      <c r="D164" s="146" t="s">
        <v>151</v>
      </c>
      <c r="E164" s="147" t="s">
        <v>1</v>
      </c>
      <c r="F164" s="148" t="s">
        <v>86</v>
      </c>
      <c r="H164" s="149">
        <v>13.65</v>
      </c>
      <c r="I164" s="150"/>
      <c r="L164" s="145"/>
      <c r="M164" s="151"/>
      <c r="T164" s="152"/>
      <c r="AT164" s="147" t="s">
        <v>151</v>
      </c>
      <c r="AU164" s="147" t="s">
        <v>81</v>
      </c>
      <c r="AV164" s="12" t="s">
        <v>81</v>
      </c>
      <c r="AW164" s="12" t="s">
        <v>30</v>
      </c>
      <c r="AX164" s="12" t="s">
        <v>73</v>
      </c>
      <c r="AY164" s="147" t="s">
        <v>138</v>
      </c>
    </row>
    <row r="165" spans="2:65" s="12" customFormat="1">
      <c r="B165" s="145"/>
      <c r="D165" s="146" t="s">
        <v>151</v>
      </c>
      <c r="E165" s="147" t="s">
        <v>1</v>
      </c>
      <c r="F165" s="148" t="s">
        <v>90</v>
      </c>
      <c r="H165" s="149">
        <v>5.25</v>
      </c>
      <c r="I165" s="150"/>
      <c r="L165" s="145"/>
      <c r="M165" s="151"/>
      <c r="T165" s="152"/>
      <c r="AT165" s="147" t="s">
        <v>151</v>
      </c>
      <c r="AU165" s="147" t="s">
        <v>81</v>
      </c>
      <c r="AV165" s="12" t="s">
        <v>81</v>
      </c>
      <c r="AW165" s="12" t="s">
        <v>30</v>
      </c>
      <c r="AX165" s="12" t="s">
        <v>73</v>
      </c>
      <c r="AY165" s="147" t="s">
        <v>138</v>
      </c>
    </row>
    <row r="166" spans="2:65" s="13" customFormat="1">
      <c r="B166" s="153"/>
      <c r="D166" s="146" t="s">
        <v>151</v>
      </c>
      <c r="E166" s="154" t="s">
        <v>1</v>
      </c>
      <c r="F166" s="155" t="s">
        <v>203</v>
      </c>
      <c r="H166" s="156">
        <v>30.9</v>
      </c>
      <c r="I166" s="157"/>
      <c r="L166" s="153"/>
      <c r="M166" s="158"/>
      <c r="T166" s="159"/>
      <c r="AT166" s="154" t="s">
        <v>151</v>
      </c>
      <c r="AU166" s="154" t="s">
        <v>81</v>
      </c>
      <c r="AV166" s="13" t="s">
        <v>153</v>
      </c>
      <c r="AW166" s="13" t="s">
        <v>30</v>
      </c>
      <c r="AX166" s="13" t="s">
        <v>8</v>
      </c>
      <c r="AY166" s="154" t="s">
        <v>138</v>
      </c>
    </row>
    <row r="167" spans="2:65" s="1" customFormat="1" ht="33" customHeight="1">
      <c r="B167" s="131"/>
      <c r="C167" s="132" t="s">
        <v>207</v>
      </c>
      <c r="D167" s="132" t="s">
        <v>140</v>
      </c>
      <c r="E167" s="133" t="s">
        <v>208</v>
      </c>
      <c r="F167" s="134" t="s">
        <v>209</v>
      </c>
      <c r="G167" s="135" t="s">
        <v>210</v>
      </c>
      <c r="H167" s="136">
        <v>61.8</v>
      </c>
      <c r="I167" s="137"/>
      <c r="J167" s="138">
        <f>ROUND(I167*H167,0)</f>
        <v>0</v>
      </c>
      <c r="K167" s="134" t="s">
        <v>144</v>
      </c>
      <c r="L167" s="30"/>
      <c r="M167" s="139" t="s">
        <v>1</v>
      </c>
      <c r="N167" s="140" t="s">
        <v>38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145</v>
      </c>
      <c r="AT167" s="143" t="s">
        <v>140</v>
      </c>
      <c r="AU167" s="143" t="s">
        <v>81</v>
      </c>
      <c r="AY167" s="15" t="s">
        <v>138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5" t="s">
        <v>8</v>
      </c>
      <c r="BK167" s="144">
        <f>ROUND(I167*H167,0)</f>
        <v>0</v>
      </c>
      <c r="BL167" s="15" t="s">
        <v>145</v>
      </c>
      <c r="BM167" s="143" t="s">
        <v>211</v>
      </c>
    </row>
    <row r="168" spans="2:65" s="12" customFormat="1">
      <c r="B168" s="145"/>
      <c r="D168" s="146" t="s">
        <v>151</v>
      </c>
      <c r="E168" s="147" t="s">
        <v>1</v>
      </c>
      <c r="F168" s="148" t="s">
        <v>212</v>
      </c>
      <c r="H168" s="149">
        <v>24</v>
      </c>
      <c r="I168" s="150"/>
      <c r="L168" s="145"/>
      <c r="M168" s="151"/>
      <c r="T168" s="152"/>
      <c r="AT168" s="147" t="s">
        <v>151</v>
      </c>
      <c r="AU168" s="147" t="s">
        <v>81</v>
      </c>
      <c r="AV168" s="12" t="s">
        <v>81</v>
      </c>
      <c r="AW168" s="12" t="s">
        <v>30</v>
      </c>
      <c r="AX168" s="12" t="s">
        <v>73</v>
      </c>
      <c r="AY168" s="147" t="s">
        <v>138</v>
      </c>
    </row>
    <row r="169" spans="2:65" s="12" customFormat="1">
      <c r="B169" s="145"/>
      <c r="D169" s="146" t="s">
        <v>151</v>
      </c>
      <c r="E169" s="147" t="s">
        <v>1</v>
      </c>
      <c r="F169" s="148" t="s">
        <v>213</v>
      </c>
      <c r="H169" s="149">
        <v>27.3</v>
      </c>
      <c r="I169" s="150"/>
      <c r="L169" s="145"/>
      <c r="M169" s="151"/>
      <c r="T169" s="152"/>
      <c r="AT169" s="147" t="s">
        <v>151</v>
      </c>
      <c r="AU169" s="147" t="s">
        <v>81</v>
      </c>
      <c r="AV169" s="12" t="s">
        <v>81</v>
      </c>
      <c r="AW169" s="12" t="s">
        <v>30</v>
      </c>
      <c r="AX169" s="12" t="s">
        <v>73</v>
      </c>
      <c r="AY169" s="147" t="s">
        <v>138</v>
      </c>
    </row>
    <row r="170" spans="2:65" s="12" customFormat="1">
      <c r="B170" s="145"/>
      <c r="D170" s="146" t="s">
        <v>151</v>
      </c>
      <c r="E170" s="147" t="s">
        <v>1</v>
      </c>
      <c r="F170" s="148" t="s">
        <v>214</v>
      </c>
      <c r="H170" s="149">
        <v>10.5</v>
      </c>
      <c r="I170" s="150"/>
      <c r="L170" s="145"/>
      <c r="M170" s="151"/>
      <c r="T170" s="152"/>
      <c r="AT170" s="147" t="s">
        <v>151</v>
      </c>
      <c r="AU170" s="147" t="s">
        <v>81</v>
      </c>
      <c r="AV170" s="12" t="s">
        <v>81</v>
      </c>
      <c r="AW170" s="12" t="s">
        <v>30</v>
      </c>
      <c r="AX170" s="12" t="s">
        <v>73</v>
      </c>
      <c r="AY170" s="147" t="s">
        <v>138</v>
      </c>
    </row>
    <row r="171" spans="2:65" s="13" customFormat="1">
      <c r="B171" s="153"/>
      <c r="D171" s="146" t="s">
        <v>151</v>
      </c>
      <c r="E171" s="154" t="s">
        <v>1</v>
      </c>
      <c r="F171" s="155" t="s">
        <v>203</v>
      </c>
      <c r="H171" s="156">
        <v>61.8</v>
      </c>
      <c r="I171" s="157"/>
      <c r="L171" s="153"/>
      <c r="M171" s="158"/>
      <c r="T171" s="159"/>
      <c r="AT171" s="154" t="s">
        <v>151</v>
      </c>
      <c r="AU171" s="154" t="s">
        <v>81</v>
      </c>
      <c r="AV171" s="13" t="s">
        <v>153</v>
      </c>
      <c r="AW171" s="13" t="s">
        <v>30</v>
      </c>
      <c r="AX171" s="13" t="s">
        <v>8</v>
      </c>
      <c r="AY171" s="154" t="s">
        <v>138</v>
      </c>
    </row>
    <row r="172" spans="2:65" s="11" customFormat="1" ht="22.9" customHeight="1">
      <c r="B172" s="119"/>
      <c r="D172" s="120" t="s">
        <v>72</v>
      </c>
      <c r="E172" s="129" t="s">
        <v>81</v>
      </c>
      <c r="F172" s="129" t="s">
        <v>215</v>
      </c>
      <c r="I172" s="122"/>
      <c r="J172" s="130">
        <f>BK172</f>
        <v>0</v>
      </c>
      <c r="L172" s="119"/>
      <c r="M172" s="124"/>
      <c r="P172" s="125">
        <f>SUM(P173:P209)</f>
        <v>0</v>
      </c>
      <c r="R172" s="125">
        <f>SUM(R173:R209)</f>
        <v>38.133151103057692</v>
      </c>
      <c r="T172" s="126">
        <f>SUM(T173:T209)</f>
        <v>0</v>
      </c>
      <c r="AR172" s="120" t="s">
        <v>8</v>
      </c>
      <c r="AT172" s="127" t="s">
        <v>72</v>
      </c>
      <c r="AU172" s="127" t="s">
        <v>8</v>
      </c>
      <c r="AY172" s="120" t="s">
        <v>138</v>
      </c>
      <c r="BK172" s="128">
        <f>SUM(BK173:BK209)</f>
        <v>0</v>
      </c>
    </row>
    <row r="173" spans="2:65" s="1" customFormat="1" ht="33" customHeight="1">
      <c r="B173" s="131"/>
      <c r="C173" s="132" t="s">
        <v>216</v>
      </c>
      <c r="D173" s="132" t="s">
        <v>140</v>
      </c>
      <c r="E173" s="133" t="s">
        <v>217</v>
      </c>
      <c r="F173" s="134" t="s">
        <v>218</v>
      </c>
      <c r="G173" s="135" t="s">
        <v>167</v>
      </c>
      <c r="H173" s="136">
        <v>5.25</v>
      </c>
      <c r="I173" s="137"/>
      <c r="J173" s="138">
        <f>ROUND(I173*H173,0)</f>
        <v>0</v>
      </c>
      <c r="K173" s="134" t="s">
        <v>144</v>
      </c>
      <c r="L173" s="30"/>
      <c r="M173" s="139" t="s">
        <v>1</v>
      </c>
      <c r="N173" s="140" t="s">
        <v>38</v>
      </c>
      <c r="P173" s="141">
        <f>O173*H173</f>
        <v>0</v>
      </c>
      <c r="Q173" s="141">
        <v>1.63</v>
      </c>
      <c r="R173" s="141">
        <f>Q173*H173</f>
        <v>8.5574999999999992</v>
      </c>
      <c r="S173" s="141">
        <v>0</v>
      </c>
      <c r="T173" s="142">
        <f>S173*H173</f>
        <v>0</v>
      </c>
      <c r="AR173" s="143" t="s">
        <v>145</v>
      </c>
      <c r="AT173" s="143" t="s">
        <v>140</v>
      </c>
      <c r="AU173" s="143" t="s">
        <v>81</v>
      </c>
      <c r="AY173" s="15" t="s">
        <v>138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5" t="s">
        <v>8</v>
      </c>
      <c r="BK173" s="144">
        <f>ROUND(I173*H173,0)</f>
        <v>0</v>
      </c>
      <c r="BL173" s="15" t="s">
        <v>145</v>
      </c>
      <c r="BM173" s="143" t="s">
        <v>219</v>
      </c>
    </row>
    <row r="174" spans="2:65" s="12" customFormat="1">
      <c r="B174" s="145"/>
      <c r="D174" s="146" t="s">
        <v>151</v>
      </c>
      <c r="E174" s="147" t="s">
        <v>1</v>
      </c>
      <c r="F174" s="148" t="s">
        <v>220</v>
      </c>
      <c r="H174" s="149">
        <v>2.5</v>
      </c>
      <c r="I174" s="150"/>
      <c r="L174" s="145"/>
      <c r="M174" s="151"/>
      <c r="T174" s="152"/>
      <c r="AT174" s="147" t="s">
        <v>151</v>
      </c>
      <c r="AU174" s="147" t="s">
        <v>81</v>
      </c>
      <c r="AV174" s="12" t="s">
        <v>81</v>
      </c>
      <c r="AW174" s="12" t="s">
        <v>30</v>
      </c>
      <c r="AX174" s="12" t="s">
        <v>73</v>
      </c>
      <c r="AY174" s="147" t="s">
        <v>138</v>
      </c>
    </row>
    <row r="175" spans="2:65" s="12" customFormat="1">
      <c r="B175" s="145"/>
      <c r="D175" s="146" t="s">
        <v>151</v>
      </c>
      <c r="E175" s="147" t="s">
        <v>1</v>
      </c>
      <c r="F175" s="148" t="s">
        <v>221</v>
      </c>
      <c r="H175" s="149">
        <v>2.75</v>
      </c>
      <c r="I175" s="150"/>
      <c r="L175" s="145"/>
      <c r="M175" s="151"/>
      <c r="T175" s="152"/>
      <c r="AT175" s="147" t="s">
        <v>151</v>
      </c>
      <c r="AU175" s="147" t="s">
        <v>81</v>
      </c>
      <c r="AV175" s="12" t="s">
        <v>81</v>
      </c>
      <c r="AW175" s="12" t="s">
        <v>30</v>
      </c>
      <c r="AX175" s="12" t="s">
        <v>73</v>
      </c>
      <c r="AY175" s="147" t="s">
        <v>138</v>
      </c>
    </row>
    <row r="176" spans="2:65" s="13" customFormat="1">
      <c r="B176" s="153"/>
      <c r="D176" s="146" t="s">
        <v>151</v>
      </c>
      <c r="E176" s="154" t="s">
        <v>1</v>
      </c>
      <c r="F176" s="155" t="s">
        <v>203</v>
      </c>
      <c r="H176" s="156">
        <v>5.25</v>
      </c>
      <c r="I176" s="157"/>
      <c r="L176" s="153"/>
      <c r="M176" s="158"/>
      <c r="T176" s="159"/>
      <c r="AT176" s="154" t="s">
        <v>151</v>
      </c>
      <c r="AU176" s="154" t="s">
        <v>81</v>
      </c>
      <c r="AV176" s="13" t="s">
        <v>153</v>
      </c>
      <c r="AW176" s="13" t="s">
        <v>30</v>
      </c>
      <c r="AX176" s="13" t="s">
        <v>8</v>
      </c>
      <c r="AY176" s="154" t="s">
        <v>138</v>
      </c>
    </row>
    <row r="177" spans="2:65" s="1" customFormat="1" ht="16.5" customHeight="1">
      <c r="B177" s="131"/>
      <c r="C177" s="132" t="s">
        <v>222</v>
      </c>
      <c r="D177" s="132" t="s">
        <v>140</v>
      </c>
      <c r="E177" s="133" t="s">
        <v>223</v>
      </c>
      <c r="F177" s="134" t="s">
        <v>224</v>
      </c>
      <c r="G177" s="135" t="s">
        <v>167</v>
      </c>
      <c r="H177" s="136">
        <v>2.1</v>
      </c>
      <c r="I177" s="137"/>
      <c r="J177" s="138">
        <f>ROUND(I177*H177,0)</f>
        <v>0</v>
      </c>
      <c r="K177" s="134" t="s">
        <v>144</v>
      </c>
      <c r="L177" s="30"/>
      <c r="M177" s="139" t="s">
        <v>1</v>
      </c>
      <c r="N177" s="140" t="s">
        <v>38</v>
      </c>
      <c r="P177" s="141">
        <f>O177*H177</f>
        <v>0</v>
      </c>
      <c r="Q177" s="141">
        <v>2.3010199999999998</v>
      </c>
      <c r="R177" s="141">
        <f>Q177*H177</f>
        <v>4.8321420000000002</v>
      </c>
      <c r="S177" s="141">
        <v>0</v>
      </c>
      <c r="T177" s="142">
        <f>S177*H177</f>
        <v>0</v>
      </c>
      <c r="AR177" s="143" t="s">
        <v>145</v>
      </c>
      <c r="AT177" s="143" t="s">
        <v>140</v>
      </c>
      <c r="AU177" s="143" t="s">
        <v>81</v>
      </c>
      <c r="AY177" s="15" t="s">
        <v>138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5" t="s">
        <v>8</v>
      </c>
      <c r="BK177" s="144">
        <f>ROUND(I177*H177,0)</f>
        <v>0</v>
      </c>
      <c r="BL177" s="15" t="s">
        <v>145</v>
      </c>
      <c r="BM177" s="143" t="s">
        <v>225</v>
      </c>
    </row>
    <row r="178" spans="2:65" s="12" customFormat="1">
      <c r="B178" s="145"/>
      <c r="D178" s="146" t="s">
        <v>151</v>
      </c>
      <c r="E178" s="147" t="s">
        <v>1</v>
      </c>
      <c r="F178" s="148" t="s">
        <v>226</v>
      </c>
      <c r="H178" s="149">
        <v>1</v>
      </c>
      <c r="I178" s="150"/>
      <c r="L178" s="145"/>
      <c r="M178" s="151"/>
      <c r="T178" s="152"/>
      <c r="AT178" s="147" t="s">
        <v>151</v>
      </c>
      <c r="AU178" s="147" t="s">
        <v>81</v>
      </c>
      <c r="AV178" s="12" t="s">
        <v>81</v>
      </c>
      <c r="AW178" s="12" t="s">
        <v>30</v>
      </c>
      <c r="AX178" s="12" t="s">
        <v>73</v>
      </c>
      <c r="AY178" s="147" t="s">
        <v>138</v>
      </c>
    </row>
    <row r="179" spans="2:65" s="12" customFormat="1">
      <c r="B179" s="145"/>
      <c r="D179" s="146" t="s">
        <v>151</v>
      </c>
      <c r="E179" s="147" t="s">
        <v>1</v>
      </c>
      <c r="F179" s="148" t="s">
        <v>227</v>
      </c>
      <c r="H179" s="149">
        <v>1.1000000000000001</v>
      </c>
      <c r="I179" s="150"/>
      <c r="L179" s="145"/>
      <c r="M179" s="151"/>
      <c r="T179" s="152"/>
      <c r="AT179" s="147" t="s">
        <v>151</v>
      </c>
      <c r="AU179" s="147" t="s">
        <v>81</v>
      </c>
      <c r="AV179" s="12" t="s">
        <v>81</v>
      </c>
      <c r="AW179" s="12" t="s">
        <v>30</v>
      </c>
      <c r="AX179" s="12" t="s">
        <v>73</v>
      </c>
      <c r="AY179" s="147" t="s">
        <v>138</v>
      </c>
    </row>
    <row r="180" spans="2:65" s="13" customFormat="1">
      <c r="B180" s="153"/>
      <c r="D180" s="146" t="s">
        <v>151</v>
      </c>
      <c r="E180" s="154" t="s">
        <v>1</v>
      </c>
      <c r="F180" s="155" t="s">
        <v>203</v>
      </c>
      <c r="H180" s="156">
        <v>2.1</v>
      </c>
      <c r="I180" s="157"/>
      <c r="L180" s="153"/>
      <c r="M180" s="158"/>
      <c r="T180" s="159"/>
      <c r="AT180" s="154" t="s">
        <v>151</v>
      </c>
      <c r="AU180" s="154" t="s">
        <v>81</v>
      </c>
      <c r="AV180" s="13" t="s">
        <v>153</v>
      </c>
      <c r="AW180" s="13" t="s">
        <v>30</v>
      </c>
      <c r="AX180" s="13" t="s">
        <v>8</v>
      </c>
      <c r="AY180" s="154" t="s">
        <v>138</v>
      </c>
    </row>
    <row r="181" spans="2:65" s="1" customFormat="1" ht="24.2" customHeight="1">
      <c r="B181" s="131"/>
      <c r="C181" s="132" t="s">
        <v>228</v>
      </c>
      <c r="D181" s="132" t="s">
        <v>140</v>
      </c>
      <c r="E181" s="133" t="s">
        <v>229</v>
      </c>
      <c r="F181" s="134" t="s">
        <v>230</v>
      </c>
      <c r="G181" s="135" t="s">
        <v>149</v>
      </c>
      <c r="H181" s="136">
        <v>10.5</v>
      </c>
      <c r="I181" s="137"/>
      <c r="J181" s="138">
        <f>ROUND(I181*H181,0)</f>
        <v>0</v>
      </c>
      <c r="K181" s="134" t="s">
        <v>144</v>
      </c>
      <c r="L181" s="30"/>
      <c r="M181" s="139" t="s">
        <v>1</v>
      </c>
      <c r="N181" s="140" t="s">
        <v>38</v>
      </c>
      <c r="P181" s="141">
        <f>O181*H181</f>
        <v>0</v>
      </c>
      <c r="Q181" s="141">
        <v>4.8959999999999997E-4</v>
      </c>
      <c r="R181" s="141">
        <f>Q181*H181</f>
        <v>5.1408000000000001E-3</v>
      </c>
      <c r="S181" s="141">
        <v>0</v>
      </c>
      <c r="T181" s="142">
        <f>S181*H181</f>
        <v>0</v>
      </c>
      <c r="AR181" s="143" t="s">
        <v>145</v>
      </c>
      <c r="AT181" s="143" t="s">
        <v>140</v>
      </c>
      <c r="AU181" s="143" t="s">
        <v>81</v>
      </c>
      <c r="AY181" s="15" t="s">
        <v>138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5" t="s">
        <v>8</v>
      </c>
      <c r="BK181" s="144">
        <f>ROUND(I181*H181,0)</f>
        <v>0</v>
      </c>
      <c r="BL181" s="15" t="s">
        <v>145</v>
      </c>
      <c r="BM181" s="143" t="s">
        <v>231</v>
      </c>
    </row>
    <row r="182" spans="2:65" s="12" customFormat="1">
      <c r="B182" s="145"/>
      <c r="D182" s="146" t="s">
        <v>151</v>
      </c>
      <c r="E182" s="147" t="s">
        <v>1</v>
      </c>
      <c r="F182" s="148" t="s">
        <v>232</v>
      </c>
      <c r="H182" s="149">
        <v>5</v>
      </c>
      <c r="I182" s="150"/>
      <c r="L182" s="145"/>
      <c r="M182" s="151"/>
      <c r="T182" s="152"/>
      <c r="AT182" s="147" t="s">
        <v>151</v>
      </c>
      <c r="AU182" s="147" t="s">
        <v>81</v>
      </c>
      <c r="AV182" s="12" t="s">
        <v>81</v>
      </c>
      <c r="AW182" s="12" t="s">
        <v>30</v>
      </c>
      <c r="AX182" s="12" t="s">
        <v>73</v>
      </c>
      <c r="AY182" s="147" t="s">
        <v>138</v>
      </c>
    </row>
    <row r="183" spans="2:65" s="12" customFormat="1">
      <c r="B183" s="145"/>
      <c r="D183" s="146" t="s">
        <v>151</v>
      </c>
      <c r="E183" s="147" t="s">
        <v>1</v>
      </c>
      <c r="F183" s="148" t="s">
        <v>233</v>
      </c>
      <c r="H183" s="149">
        <v>5.5</v>
      </c>
      <c r="I183" s="150"/>
      <c r="L183" s="145"/>
      <c r="M183" s="151"/>
      <c r="T183" s="152"/>
      <c r="AT183" s="147" t="s">
        <v>151</v>
      </c>
      <c r="AU183" s="147" t="s">
        <v>81</v>
      </c>
      <c r="AV183" s="12" t="s">
        <v>81</v>
      </c>
      <c r="AW183" s="12" t="s">
        <v>30</v>
      </c>
      <c r="AX183" s="12" t="s">
        <v>73</v>
      </c>
      <c r="AY183" s="147" t="s">
        <v>138</v>
      </c>
    </row>
    <row r="184" spans="2:65" s="13" customFormat="1">
      <c r="B184" s="153"/>
      <c r="D184" s="146" t="s">
        <v>151</v>
      </c>
      <c r="E184" s="154" t="s">
        <v>1</v>
      </c>
      <c r="F184" s="155" t="s">
        <v>203</v>
      </c>
      <c r="H184" s="156">
        <v>10.5</v>
      </c>
      <c r="I184" s="157"/>
      <c r="L184" s="153"/>
      <c r="M184" s="158"/>
      <c r="T184" s="159"/>
      <c r="AT184" s="154" t="s">
        <v>151</v>
      </c>
      <c r="AU184" s="154" t="s">
        <v>81</v>
      </c>
      <c r="AV184" s="13" t="s">
        <v>153</v>
      </c>
      <c r="AW184" s="13" t="s">
        <v>30</v>
      </c>
      <c r="AX184" s="13" t="s">
        <v>8</v>
      </c>
      <c r="AY184" s="154" t="s">
        <v>138</v>
      </c>
    </row>
    <row r="185" spans="2:65" s="1" customFormat="1" ht="24.2" customHeight="1">
      <c r="B185" s="131"/>
      <c r="C185" s="132" t="s">
        <v>234</v>
      </c>
      <c r="D185" s="132" t="s">
        <v>140</v>
      </c>
      <c r="E185" s="133" t="s">
        <v>235</v>
      </c>
      <c r="F185" s="134" t="s">
        <v>236</v>
      </c>
      <c r="G185" s="135" t="s">
        <v>149</v>
      </c>
      <c r="H185" s="136">
        <v>2</v>
      </c>
      <c r="I185" s="137"/>
      <c r="J185" s="138">
        <f>ROUND(I185*H185,0)</f>
        <v>0</v>
      </c>
      <c r="K185" s="134" t="s">
        <v>144</v>
      </c>
      <c r="L185" s="30"/>
      <c r="M185" s="139" t="s">
        <v>1</v>
      </c>
      <c r="N185" s="140" t="s">
        <v>38</v>
      </c>
      <c r="P185" s="141">
        <f>O185*H185</f>
        <v>0</v>
      </c>
      <c r="Q185" s="141">
        <v>2.2000000000000001E-4</v>
      </c>
      <c r="R185" s="141">
        <f>Q185*H185</f>
        <v>4.4000000000000002E-4</v>
      </c>
      <c r="S185" s="141">
        <v>0</v>
      </c>
      <c r="T185" s="142">
        <f>S185*H185</f>
        <v>0</v>
      </c>
      <c r="AR185" s="143" t="s">
        <v>145</v>
      </c>
      <c r="AT185" s="143" t="s">
        <v>140</v>
      </c>
      <c r="AU185" s="143" t="s">
        <v>81</v>
      </c>
      <c r="AY185" s="15" t="s">
        <v>138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5" t="s">
        <v>8</v>
      </c>
      <c r="BK185" s="144">
        <f>ROUND(I185*H185,0)</f>
        <v>0</v>
      </c>
      <c r="BL185" s="15" t="s">
        <v>145</v>
      </c>
      <c r="BM185" s="143" t="s">
        <v>237</v>
      </c>
    </row>
    <row r="186" spans="2:65" s="12" customFormat="1">
      <c r="B186" s="145"/>
      <c r="D186" s="146" t="s">
        <v>151</v>
      </c>
      <c r="E186" s="147" t="s">
        <v>1</v>
      </c>
      <c r="F186" s="148" t="s">
        <v>238</v>
      </c>
      <c r="H186" s="149">
        <v>2</v>
      </c>
      <c r="I186" s="150"/>
      <c r="L186" s="145"/>
      <c r="M186" s="151"/>
      <c r="T186" s="152"/>
      <c r="AT186" s="147" t="s">
        <v>151</v>
      </c>
      <c r="AU186" s="147" t="s">
        <v>81</v>
      </c>
      <c r="AV186" s="12" t="s">
        <v>81</v>
      </c>
      <c r="AW186" s="12" t="s">
        <v>30</v>
      </c>
      <c r="AX186" s="12" t="s">
        <v>8</v>
      </c>
      <c r="AY186" s="147" t="s">
        <v>138</v>
      </c>
    </row>
    <row r="187" spans="2:65" s="1" customFormat="1" ht="33" customHeight="1">
      <c r="B187" s="131"/>
      <c r="C187" s="132" t="s">
        <v>239</v>
      </c>
      <c r="D187" s="132" t="s">
        <v>140</v>
      </c>
      <c r="E187" s="133" t="s">
        <v>240</v>
      </c>
      <c r="F187" s="134" t="s">
        <v>241</v>
      </c>
      <c r="G187" s="135" t="s">
        <v>167</v>
      </c>
      <c r="H187" s="136">
        <v>4.2</v>
      </c>
      <c r="I187" s="137"/>
      <c r="J187" s="138">
        <f>ROUND(I187*H187,0)</f>
        <v>0</v>
      </c>
      <c r="K187" s="134" t="s">
        <v>144</v>
      </c>
      <c r="L187" s="30"/>
      <c r="M187" s="139" t="s">
        <v>1</v>
      </c>
      <c r="N187" s="140" t="s">
        <v>38</v>
      </c>
      <c r="P187" s="141">
        <f>O187*H187</f>
        <v>0</v>
      </c>
      <c r="Q187" s="141">
        <v>2.5504500000000001</v>
      </c>
      <c r="R187" s="141">
        <f>Q187*H187</f>
        <v>10.71189</v>
      </c>
      <c r="S187" s="141">
        <v>0</v>
      </c>
      <c r="T187" s="142">
        <f>S187*H187</f>
        <v>0</v>
      </c>
      <c r="AR187" s="143" t="s">
        <v>145</v>
      </c>
      <c r="AT187" s="143" t="s">
        <v>140</v>
      </c>
      <c r="AU187" s="143" t="s">
        <v>81</v>
      </c>
      <c r="AY187" s="15" t="s">
        <v>138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5" t="s">
        <v>8</v>
      </c>
      <c r="BK187" s="144">
        <f>ROUND(I187*H187,0)</f>
        <v>0</v>
      </c>
      <c r="BL187" s="15" t="s">
        <v>145</v>
      </c>
      <c r="BM187" s="143" t="s">
        <v>242</v>
      </c>
    </row>
    <row r="188" spans="2:65" s="12" customFormat="1">
      <c r="B188" s="145"/>
      <c r="D188" s="146" t="s">
        <v>151</v>
      </c>
      <c r="E188" s="147" t="s">
        <v>1</v>
      </c>
      <c r="F188" s="148" t="s">
        <v>243</v>
      </c>
      <c r="H188" s="149">
        <v>2</v>
      </c>
      <c r="I188" s="150"/>
      <c r="L188" s="145"/>
      <c r="M188" s="151"/>
      <c r="T188" s="152"/>
      <c r="AT188" s="147" t="s">
        <v>151</v>
      </c>
      <c r="AU188" s="147" t="s">
        <v>81</v>
      </c>
      <c r="AV188" s="12" t="s">
        <v>81</v>
      </c>
      <c r="AW188" s="12" t="s">
        <v>30</v>
      </c>
      <c r="AX188" s="12" t="s">
        <v>73</v>
      </c>
      <c r="AY188" s="147" t="s">
        <v>138</v>
      </c>
    </row>
    <row r="189" spans="2:65" s="12" customFormat="1">
      <c r="B189" s="145"/>
      <c r="D189" s="146" t="s">
        <v>151</v>
      </c>
      <c r="E189" s="147" t="s">
        <v>1</v>
      </c>
      <c r="F189" s="148" t="s">
        <v>244</v>
      </c>
      <c r="H189" s="149">
        <v>2.2000000000000002</v>
      </c>
      <c r="I189" s="150"/>
      <c r="L189" s="145"/>
      <c r="M189" s="151"/>
      <c r="T189" s="152"/>
      <c r="AT189" s="147" t="s">
        <v>151</v>
      </c>
      <c r="AU189" s="147" t="s">
        <v>81</v>
      </c>
      <c r="AV189" s="12" t="s">
        <v>81</v>
      </c>
      <c r="AW189" s="12" t="s">
        <v>30</v>
      </c>
      <c r="AX189" s="12" t="s">
        <v>73</v>
      </c>
      <c r="AY189" s="147" t="s">
        <v>138</v>
      </c>
    </row>
    <row r="190" spans="2:65" s="13" customFormat="1">
      <c r="B190" s="153"/>
      <c r="D190" s="146" t="s">
        <v>151</v>
      </c>
      <c r="E190" s="154" t="s">
        <v>1</v>
      </c>
      <c r="F190" s="155" t="s">
        <v>203</v>
      </c>
      <c r="H190" s="156">
        <v>4.2</v>
      </c>
      <c r="I190" s="157"/>
      <c r="L190" s="153"/>
      <c r="M190" s="158"/>
      <c r="T190" s="159"/>
      <c r="AT190" s="154" t="s">
        <v>151</v>
      </c>
      <c r="AU190" s="154" t="s">
        <v>81</v>
      </c>
      <c r="AV190" s="13" t="s">
        <v>153</v>
      </c>
      <c r="AW190" s="13" t="s">
        <v>30</v>
      </c>
      <c r="AX190" s="13" t="s">
        <v>8</v>
      </c>
      <c r="AY190" s="154" t="s">
        <v>138</v>
      </c>
    </row>
    <row r="191" spans="2:65" s="1" customFormat="1" ht="24.2" customHeight="1">
      <c r="B191" s="131"/>
      <c r="C191" s="132" t="s">
        <v>245</v>
      </c>
      <c r="D191" s="132" t="s">
        <v>140</v>
      </c>
      <c r="E191" s="133" t="s">
        <v>246</v>
      </c>
      <c r="F191" s="134" t="s">
        <v>247</v>
      </c>
      <c r="G191" s="135" t="s">
        <v>167</v>
      </c>
      <c r="H191" s="136">
        <v>5.3250000000000002</v>
      </c>
      <c r="I191" s="137"/>
      <c r="J191" s="138">
        <f>ROUND(I191*H191,0)</f>
        <v>0</v>
      </c>
      <c r="K191" s="134" t="s">
        <v>144</v>
      </c>
      <c r="L191" s="30"/>
      <c r="M191" s="139" t="s">
        <v>1</v>
      </c>
      <c r="N191" s="140" t="s">
        <v>38</v>
      </c>
      <c r="P191" s="141">
        <f>O191*H191</f>
        <v>0</v>
      </c>
      <c r="Q191" s="141">
        <v>2.5018722040000001</v>
      </c>
      <c r="R191" s="141">
        <f>Q191*H191</f>
        <v>13.322469486300001</v>
      </c>
      <c r="S191" s="141">
        <v>0</v>
      </c>
      <c r="T191" s="142">
        <f>S191*H191</f>
        <v>0</v>
      </c>
      <c r="AR191" s="143" t="s">
        <v>145</v>
      </c>
      <c r="AT191" s="143" t="s">
        <v>140</v>
      </c>
      <c r="AU191" s="143" t="s">
        <v>81</v>
      </c>
      <c r="AY191" s="15" t="s">
        <v>138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5" t="s">
        <v>8</v>
      </c>
      <c r="BK191" s="144">
        <f>ROUND(I191*H191,0)</f>
        <v>0</v>
      </c>
      <c r="BL191" s="15" t="s">
        <v>145</v>
      </c>
      <c r="BM191" s="143" t="s">
        <v>248</v>
      </c>
    </row>
    <row r="192" spans="2:65" s="12" customFormat="1">
      <c r="B192" s="145"/>
      <c r="D192" s="146" t="s">
        <v>151</v>
      </c>
      <c r="E192" s="147" t="s">
        <v>1</v>
      </c>
      <c r="F192" s="148" t="s">
        <v>249</v>
      </c>
      <c r="H192" s="149">
        <v>0.5</v>
      </c>
      <c r="I192" s="150"/>
      <c r="L192" s="145"/>
      <c r="M192" s="151"/>
      <c r="T192" s="152"/>
      <c r="AT192" s="147" t="s">
        <v>151</v>
      </c>
      <c r="AU192" s="147" t="s">
        <v>81</v>
      </c>
      <c r="AV192" s="12" t="s">
        <v>81</v>
      </c>
      <c r="AW192" s="12" t="s">
        <v>30</v>
      </c>
      <c r="AX192" s="12" t="s">
        <v>73</v>
      </c>
      <c r="AY192" s="147" t="s">
        <v>138</v>
      </c>
    </row>
    <row r="193" spans="2:65" s="12" customFormat="1">
      <c r="B193" s="145"/>
      <c r="D193" s="146" t="s">
        <v>151</v>
      </c>
      <c r="E193" s="147" t="s">
        <v>1</v>
      </c>
      <c r="F193" s="148" t="s">
        <v>250</v>
      </c>
      <c r="H193" s="149">
        <v>1.65</v>
      </c>
      <c r="I193" s="150"/>
      <c r="L193" s="145"/>
      <c r="M193" s="151"/>
      <c r="T193" s="152"/>
      <c r="AT193" s="147" t="s">
        <v>151</v>
      </c>
      <c r="AU193" s="147" t="s">
        <v>81</v>
      </c>
      <c r="AV193" s="12" t="s">
        <v>81</v>
      </c>
      <c r="AW193" s="12" t="s">
        <v>30</v>
      </c>
      <c r="AX193" s="12" t="s">
        <v>73</v>
      </c>
      <c r="AY193" s="147" t="s">
        <v>138</v>
      </c>
    </row>
    <row r="194" spans="2:65" s="12" customFormat="1">
      <c r="B194" s="145"/>
      <c r="D194" s="146" t="s">
        <v>151</v>
      </c>
      <c r="E194" s="147" t="s">
        <v>1</v>
      </c>
      <c r="F194" s="148" t="s">
        <v>251</v>
      </c>
      <c r="H194" s="149">
        <v>0.55000000000000004</v>
      </c>
      <c r="I194" s="150"/>
      <c r="L194" s="145"/>
      <c r="M194" s="151"/>
      <c r="T194" s="152"/>
      <c r="AT194" s="147" t="s">
        <v>151</v>
      </c>
      <c r="AU194" s="147" t="s">
        <v>81</v>
      </c>
      <c r="AV194" s="12" t="s">
        <v>81</v>
      </c>
      <c r="AW194" s="12" t="s">
        <v>30</v>
      </c>
      <c r="AX194" s="12" t="s">
        <v>73</v>
      </c>
      <c r="AY194" s="147" t="s">
        <v>138</v>
      </c>
    </row>
    <row r="195" spans="2:65" s="12" customFormat="1">
      <c r="B195" s="145"/>
      <c r="D195" s="146" t="s">
        <v>151</v>
      </c>
      <c r="E195" s="147" t="s">
        <v>1</v>
      </c>
      <c r="F195" s="148" t="s">
        <v>252</v>
      </c>
      <c r="H195" s="149">
        <v>1.8149999999999999</v>
      </c>
      <c r="I195" s="150"/>
      <c r="L195" s="145"/>
      <c r="M195" s="151"/>
      <c r="T195" s="152"/>
      <c r="AT195" s="147" t="s">
        <v>151</v>
      </c>
      <c r="AU195" s="147" t="s">
        <v>81</v>
      </c>
      <c r="AV195" s="12" t="s">
        <v>81</v>
      </c>
      <c r="AW195" s="12" t="s">
        <v>30</v>
      </c>
      <c r="AX195" s="12" t="s">
        <v>73</v>
      </c>
      <c r="AY195" s="147" t="s">
        <v>138</v>
      </c>
    </row>
    <row r="196" spans="2:65" s="12" customFormat="1">
      <c r="B196" s="145"/>
      <c r="D196" s="146" t="s">
        <v>151</v>
      </c>
      <c r="E196" s="147" t="s">
        <v>1</v>
      </c>
      <c r="F196" s="148" t="s">
        <v>253</v>
      </c>
      <c r="H196" s="149">
        <v>0.81</v>
      </c>
      <c r="I196" s="150"/>
      <c r="L196" s="145"/>
      <c r="M196" s="151"/>
      <c r="T196" s="152"/>
      <c r="AT196" s="147" t="s">
        <v>151</v>
      </c>
      <c r="AU196" s="147" t="s">
        <v>81</v>
      </c>
      <c r="AV196" s="12" t="s">
        <v>81</v>
      </c>
      <c r="AW196" s="12" t="s">
        <v>30</v>
      </c>
      <c r="AX196" s="12" t="s">
        <v>73</v>
      </c>
      <c r="AY196" s="147" t="s">
        <v>138</v>
      </c>
    </row>
    <row r="197" spans="2:65" s="13" customFormat="1">
      <c r="B197" s="153"/>
      <c r="D197" s="146" t="s">
        <v>151</v>
      </c>
      <c r="E197" s="154" t="s">
        <v>1</v>
      </c>
      <c r="F197" s="155" t="s">
        <v>203</v>
      </c>
      <c r="H197" s="156">
        <v>5.3250000000000011</v>
      </c>
      <c r="I197" s="157"/>
      <c r="L197" s="153"/>
      <c r="M197" s="158"/>
      <c r="T197" s="159"/>
      <c r="AT197" s="154" t="s">
        <v>151</v>
      </c>
      <c r="AU197" s="154" t="s">
        <v>81</v>
      </c>
      <c r="AV197" s="13" t="s">
        <v>153</v>
      </c>
      <c r="AW197" s="13" t="s">
        <v>30</v>
      </c>
      <c r="AX197" s="13" t="s">
        <v>8</v>
      </c>
      <c r="AY197" s="154" t="s">
        <v>138</v>
      </c>
    </row>
    <row r="198" spans="2:65" s="1" customFormat="1" ht="16.5" customHeight="1">
      <c r="B198" s="131"/>
      <c r="C198" s="132" t="s">
        <v>254</v>
      </c>
      <c r="D198" s="132" t="s">
        <v>140</v>
      </c>
      <c r="E198" s="133" t="s">
        <v>255</v>
      </c>
      <c r="F198" s="134" t="s">
        <v>256</v>
      </c>
      <c r="G198" s="135" t="s">
        <v>257</v>
      </c>
      <c r="H198" s="136">
        <v>30</v>
      </c>
      <c r="I198" s="137"/>
      <c r="J198" s="138">
        <f>ROUND(I198*H198,0)</f>
        <v>0</v>
      </c>
      <c r="K198" s="134" t="s">
        <v>144</v>
      </c>
      <c r="L198" s="30"/>
      <c r="M198" s="139" t="s">
        <v>1</v>
      </c>
      <c r="N198" s="140" t="s">
        <v>38</v>
      </c>
      <c r="P198" s="141">
        <f>O198*H198</f>
        <v>0</v>
      </c>
      <c r="Q198" s="141">
        <v>3.4619E-3</v>
      </c>
      <c r="R198" s="141">
        <f>Q198*H198</f>
        <v>0.103857</v>
      </c>
      <c r="S198" s="141">
        <v>0</v>
      </c>
      <c r="T198" s="142">
        <f>S198*H198</f>
        <v>0</v>
      </c>
      <c r="AR198" s="143" t="s">
        <v>145</v>
      </c>
      <c r="AT198" s="143" t="s">
        <v>140</v>
      </c>
      <c r="AU198" s="143" t="s">
        <v>81</v>
      </c>
      <c r="AY198" s="15" t="s">
        <v>138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5" t="s">
        <v>8</v>
      </c>
      <c r="BK198" s="144">
        <f>ROUND(I198*H198,0)</f>
        <v>0</v>
      </c>
      <c r="BL198" s="15" t="s">
        <v>145</v>
      </c>
      <c r="BM198" s="143" t="s">
        <v>258</v>
      </c>
    </row>
    <row r="199" spans="2:65" s="12" customFormat="1">
      <c r="B199" s="145"/>
      <c r="D199" s="146" t="s">
        <v>151</v>
      </c>
      <c r="E199" s="147" t="s">
        <v>1</v>
      </c>
      <c r="F199" s="148" t="s">
        <v>259</v>
      </c>
      <c r="H199" s="149">
        <v>5</v>
      </c>
      <c r="I199" s="150"/>
      <c r="L199" s="145"/>
      <c r="M199" s="151"/>
      <c r="T199" s="152"/>
      <c r="AT199" s="147" t="s">
        <v>151</v>
      </c>
      <c r="AU199" s="147" t="s">
        <v>81</v>
      </c>
      <c r="AV199" s="12" t="s">
        <v>81</v>
      </c>
      <c r="AW199" s="12" t="s">
        <v>30</v>
      </c>
      <c r="AX199" s="12" t="s">
        <v>73</v>
      </c>
      <c r="AY199" s="147" t="s">
        <v>138</v>
      </c>
    </row>
    <row r="200" spans="2:65" s="12" customFormat="1">
      <c r="B200" s="145"/>
      <c r="D200" s="146" t="s">
        <v>151</v>
      </c>
      <c r="E200" s="147" t="s">
        <v>1</v>
      </c>
      <c r="F200" s="148" t="s">
        <v>260</v>
      </c>
      <c r="H200" s="149">
        <v>8</v>
      </c>
      <c r="I200" s="150"/>
      <c r="L200" s="145"/>
      <c r="M200" s="151"/>
      <c r="T200" s="152"/>
      <c r="AT200" s="147" t="s">
        <v>151</v>
      </c>
      <c r="AU200" s="147" t="s">
        <v>81</v>
      </c>
      <c r="AV200" s="12" t="s">
        <v>81</v>
      </c>
      <c r="AW200" s="12" t="s">
        <v>30</v>
      </c>
      <c r="AX200" s="12" t="s">
        <v>73</v>
      </c>
      <c r="AY200" s="147" t="s">
        <v>138</v>
      </c>
    </row>
    <row r="201" spans="2:65" s="12" customFormat="1">
      <c r="B201" s="145"/>
      <c r="D201" s="146" t="s">
        <v>151</v>
      </c>
      <c r="E201" s="147" t="s">
        <v>1</v>
      </c>
      <c r="F201" s="148" t="s">
        <v>261</v>
      </c>
      <c r="H201" s="149">
        <v>5.5</v>
      </c>
      <c r="I201" s="150"/>
      <c r="L201" s="145"/>
      <c r="M201" s="151"/>
      <c r="T201" s="152"/>
      <c r="AT201" s="147" t="s">
        <v>151</v>
      </c>
      <c r="AU201" s="147" t="s">
        <v>81</v>
      </c>
      <c r="AV201" s="12" t="s">
        <v>81</v>
      </c>
      <c r="AW201" s="12" t="s">
        <v>30</v>
      </c>
      <c r="AX201" s="12" t="s">
        <v>73</v>
      </c>
      <c r="AY201" s="147" t="s">
        <v>138</v>
      </c>
    </row>
    <row r="202" spans="2:65" s="12" customFormat="1">
      <c r="B202" s="145"/>
      <c r="D202" s="146" t="s">
        <v>151</v>
      </c>
      <c r="E202" s="147" t="s">
        <v>1</v>
      </c>
      <c r="F202" s="148" t="s">
        <v>262</v>
      </c>
      <c r="H202" s="149">
        <v>8.8000000000000007</v>
      </c>
      <c r="I202" s="150"/>
      <c r="L202" s="145"/>
      <c r="M202" s="151"/>
      <c r="T202" s="152"/>
      <c r="AT202" s="147" t="s">
        <v>151</v>
      </c>
      <c r="AU202" s="147" t="s">
        <v>81</v>
      </c>
      <c r="AV202" s="12" t="s">
        <v>81</v>
      </c>
      <c r="AW202" s="12" t="s">
        <v>30</v>
      </c>
      <c r="AX202" s="12" t="s">
        <v>73</v>
      </c>
      <c r="AY202" s="147" t="s">
        <v>138</v>
      </c>
    </row>
    <row r="203" spans="2:65" s="12" customFormat="1">
      <c r="B203" s="145"/>
      <c r="D203" s="146" t="s">
        <v>151</v>
      </c>
      <c r="E203" s="147" t="s">
        <v>1</v>
      </c>
      <c r="F203" s="148" t="s">
        <v>263</v>
      </c>
      <c r="H203" s="149">
        <v>2.7</v>
      </c>
      <c r="I203" s="150"/>
      <c r="L203" s="145"/>
      <c r="M203" s="151"/>
      <c r="T203" s="152"/>
      <c r="AT203" s="147" t="s">
        <v>151</v>
      </c>
      <c r="AU203" s="147" t="s">
        <v>81</v>
      </c>
      <c r="AV203" s="12" t="s">
        <v>81</v>
      </c>
      <c r="AW203" s="12" t="s">
        <v>30</v>
      </c>
      <c r="AX203" s="12" t="s">
        <v>73</v>
      </c>
      <c r="AY203" s="147" t="s">
        <v>138</v>
      </c>
    </row>
    <row r="204" spans="2:65" s="13" customFormat="1">
      <c r="B204" s="153"/>
      <c r="D204" s="146" t="s">
        <v>151</v>
      </c>
      <c r="E204" s="154" t="s">
        <v>1</v>
      </c>
      <c r="F204" s="155" t="s">
        <v>203</v>
      </c>
      <c r="H204" s="156">
        <v>30</v>
      </c>
      <c r="I204" s="157"/>
      <c r="L204" s="153"/>
      <c r="M204" s="158"/>
      <c r="T204" s="159"/>
      <c r="AT204" s="154" t="s">
        <v>151</v>
      </c>
      <c r="AU204" s="154" t="s">
        <v>81</v>
      </c>
      <c r="AV204" s="13" t="s">
        <v>153</v>
      </c>
      <c r="AW204" s="13" t="s">
        <v>30</v>
      </c>
      <c r="AX204" s="13" t="s">
        <v>8</v>
      </c>
      <c r="AY204" s="154" t="s">
        <v>138</v>
      </c>
    </row>
    <row r="205" spans="2:65" s="1" customFormat="1" ht="21.75" customHeight="1">
      <c r="B205" s="131"/>
      <c r="C205" s="132" t="s">
        <v>7</v>
      </c>
      <c r="D205" s="132" t="s">
        <v>140</v>
      </c>
      <c r="E205" s="133" t="s">
        <v>264</v>
      </c>
      <c r="F205" s="134" t="s">
        <v>265</v>
      </c>
      <c r="G205" s="135" t="s">
        <v>257</v>
      </c>
      <c r="H205" s="136">
        <v>30</v>
      </c>
      <c r="I205" s="137"/>
      <c r="J205" s="138">
        <f>ROUND(I205*H205,0)</f>
        <v>0</v>
      </c>
      <c r="K205" s="134" t="s">
        <v>144</v>
      </c>
      <c r="L205" s="30"/>
      <c r="M205" s="139" t="s">
        <v>1</v>
      </c>
      <c r="N205" s="140" t="s">
        <v>38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145</v>
      </c>
      <c r="AT205" s="143" t="s">
        <v>140</v>
      </c>
      <c r="AU205" s="143" t="s">
        <v>81</v>
      </c>
      <c r="AY205" s="15" t="s">
        <v>138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5" t="s">
        <v>8</v>
      </c>
      <c r="BK205" s="144">
        <f>ROUND(I205*H205,0)</f>
        <v>0</v>
      </c>
      <c r="BL205" s="15" t="s">
        <v>145</v>
      </c>
      <c r="BM205" s="143" t="s">
        <v>266</v>
      </c>
    </row>
    <row r="206" spans="2:65" s="1" customFormat="1" ht="24.2" customHeight="1">
      <c r="B206" s="131"/>
      <c r="C206" s="132" t="s">
        <v>267</v>
      </c>
      <c r="D206" s="132" t="s">
        <v>140</v>
      </c>
      <c r="E206" s="133" t="s">
        <v>268</v>
      </c>
      <c r="F206" s="134" t="s">
        <v>269</v>
      </c>
      <c r="G206" s="135" t="s">
        <v>210</v>
      </c>
      <c r="H206" s="136">
        <v>0.224</v>
      </c>
      <c r="I206" s="137"/>
      <c r="J206" s="138">
        <f>ROUND(I206*H206,0)</f>
        <v>0</v>
      </c>
      <c r="K206" s="134" t="s">
        <v>144</v>
      </c>
      <c r="L206" s="30"/>
      <c r="M206" s="139" t="s">
        <v>1</v>
      </c>
      <c r="N206" s="140" t="s">
        <v>38</v>
      </c>
      <c r="P206" s="141">
        <f>O206*H206</f>
        <v>0</v>
      </c>
      <c r="Q206" s="141">
        <v>1.05940312</v>
      </c>
      <c r="R206" s="141">
        <f>Q206*H206</f>
        <v>0.23730629888000002</v>
      </c>
      <c r="S206" s="141">
        <v>0</v>
      </c>
      <c r="T206" s="142">
        <f>S206*H206</f>
        <v>0</v>
      </c>
      <c r="AR206" s="143" t="s">
        <v>145</v>
      </c>
      <c r="AT206" s="143" t="s">
        <v>140</v>
      </c>
      <c r="AU206" s="143" t="s">
        <v>81</v>
      </c>
      <c r="AY206" s="15" t="s">
        <v>138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5" t="s">
        <v>8</v>
      </c>
      <c r="BK206" s="144">
        <f>ROUND(I206*H206,0)</f>
        <v>0</v>
      </c>
      <c r="BL206" s="15" t="s">
        <v>145</v>
      </c>
      <c r="BM206" s="143" t="s">
        <v>270</v>
      </c>
    </row>
    <row r="207" spans="2:65" s="12" customFormat="1">
      <c r="B207" s="145"/>
      <c r="D207" s="146" t="s">
        <v>151</v>
      </c>
      <c r="E207" s="147" t="s">
        <v>1</v>
      </c>
      <c r="F207" s="148" t="s">
        <v>271</v>
      </c>
      <c r="H207" s="149">
        <v>0.224</v>
      </c>
      <c r="I207" s="150"/>
      <c r="L207" s="145"/>
      <c r="M207" s="151"/>
      <c r="T207" s="152"/>
      <c r="AT207" s="147" t="s">
        <v>151</v>
      </c>
      <c r="AU207" s="147" t="s">
        <v>81</v>
      </c>
      <c r="AV207" s="12" t="s">
        <v>81</v>
      </c>
      <c r="AW207" s="12" t="s">
        <v>30</v>
      </c>
      <c r="AX207" s="12" t="s">
        <v>8</v>
      </c>
      <c r="AY207" s="147" t="s">
        <v>138</v>
      </c>
    </row>
    <row r="208" spans="2:65" s="1" customFormat="1" ht="21.75" customHeight="1">
      <c r="B208" s="131"/>
      <c r="C208" s="132" t="s">
        <v>272</v>
      </c>
      <c r="D208" s="132" t="s">
        <v>140</v>
      </c>
      <c r="E208" s="133" t="s">
        <v>273</v>
      </c>
      <c r="F208" s="134" t="s">
        <v>274</v>
      </c>
      <c r="G208" s="135" t="s">
        <v>210</v>
      </c>
      <c r="H208" s="136">
        <v>0.34100000000000003</v>
      </c>
      <c r="I208" s="137"/>
      <c r="J208" s="138">
        <f>ROUND(I208*H208,0)</f>
        <v>0</v>
      </c>
      <c r="K208" s="134" t="s">
        <v>144</v>
      </c>
      <c r="L208" s="30"/>
      <c r="M208" s="139" t="s">
        <v>1</v>
      </c>
      <c r="N208" s="140" t="s">
        <v>38</v>
      </c>
      <c r="P208" s="141">
        <f>O208*H208</f>
        <v>0</v>
      </c>
      <c r="Q208" s="141">
        <v>1.0627727796999999</v>
      </c>
      <c r="R208" s="141">
        <f>Q208*H208</f>
        <v>0.36240551787770003</v>
      </c>
      <c r="S208" s="141">
        <v>0</v>
      </c>
      <c r="T208" s="142">
        <f>S208*H208</f>
        <v>0</v>
      </c>
      <c r="AR208" s="143" t="s">
        <v>145</v>
      </c>
      <c r="AT208" s="143" t="s">
        <v>140</v>
      </c>
      <c r="AU208" s="143" t="s">
        <v>81</v>
      </c>
      <c r="AY208" s="15" t="s">
        <v>138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5" t="s">
        <v>8</v>
      </c>
      <c r="BK208" s="144">
        <f>ROUND(I208*H208,0)</f>
        <v>0</v>
      </c>
      <c r="BL208" s="15" t="s">
        <v>145</v>
      </c>
      <c r="BM208" s="143" t="s">
        <v>275</v>
      </c>
    </row>
    <row r="209" spans="2:65" s="12" customFormat="1" ht="22.5">
      <c r="B209" s="145"/>
      <c r="D209" s="146" t="s">
        <v>151</v>
      </c>
      <c r="E209" s="147" t="s">
        <v>1</v>
      </c>
      <c r="F209" s="148" t="s">
        <v>276</v>
      </c>
      <c r="H209" s="149">
        <v>0.34100000000000003</v>
      </c>
      <c r="I209" s="150"/>
      <c r="L209" s="145"/>
      <c r="M209" s="151"/>
      <c r="T209" s="152"/>
      <c r="AT209" s="147" t="s">
        <v>151</v>
      </c>
      <c r="AU209" s="147" t="s">
        <v>81</v>
      </c>
      <c r="AV209" s="12" t="s">
        <v>81</v>
      </c>
      <c r="AW209" s="12" t="s">
        <v>30</v>
      </c>
      <c r="AX209" s="12" t="s">
        <v>8</v>
      </c>
      <c r="AY209" s="147" t="s">
        <v>138</v>
      </c>
    </row>
    <row r="210" spans="2:65" s="11" customFormat="1" ht="22.9" customHeight="1">
      <c r="B210" s="119"/>
      <c r="D210" s="120" t="s">
        <v>72</v>
      </c>
      <c r="E210" s="129" t="s">
        <v>153</v>
      </c>
      <c r="F210" s="129" t="s">
        <v>277</v>
      </c>
      <c r="I210" s="122"/>
      <c r="J210" s="130">
        <f>BK210</f>
        <v>0</v>
      </c>
      <c r="L210" s="119"/>
      <c r="M210" s="124"/>
      <c r="P210" s="125">
        <f>SUM(P211:P223)</f>
        <v>0</v>
      </c>
      <c r="R210" s="125">
        <f>SUM(R211:R223)</f>
        <v>7.4789646560000005</v>
      </c>
      <c r="T210" s="126">
        <f>SUM(T211:T223)</f>
        <v>0</v>
      </c>
      <c r="AR210" s="120" t="s">
        <v>8</v>
      </c>
      <c r="AT210" s="127" t="s">
        <v>72</v>
      </c>
      <c r="AU210" s="127" t="s">
        <v>8</v>
      </c>
      <c r="AY210" s="120" t="s">
        <v>138</v>
      </c>
      <c r="BK210" s="128">
        <f>SUM(BK211:BK223)</f>
        <v>0</v>
      </c>
    </row>
    <row r="211" spans="2:65" s="1" customFormat="1" ht="24.2" customHeight="1">
      <c r="B211" s="131"/>
      <c r="C211" s="132" t="s">
        <v>278</v>
      </c>
      <c r="D211" s="132" t="s">
        <v>140</v>
      </c>
      <c r="E211" s="133" t="s">
        <v>279</v>
      </c>
      <c r="F211" s="134" t="s">
        <v>280</v>
      </c>
      <c r="G211" s="135" t="s">
        <v>143</v>
      </c>
      <c r="H211" s="136">
        <v>16</v>
      </c>
      <c r="I211" s="137"/>
      <c r="J211" s="138">
        <f>ROUND(I211*H211,0)</f>
        <v>0</v>
      </c>
      <c r="K211" s="134" t="s">
        <v>144</v>
      </c>
      <c r="L211" s="30"/>
      <c r="M211" s="139" t="s">
        <v>1</v>
      </c>
      <c r="N211" s="140" t="s">
        <v>38</v>
      </c>
      <c r="P211" s="141">
        <f>O211*H211</f>
        <v>0</v>
      </c>
      <c r="Q211" s="141">
        <v>3.2610499999999998E-4</v>
      </c>
      <c r="R211" s="141">
        <f>Q211*H211</f>
        <v>5.2176799999999997E-3</v>
      </c>
      <c r="S211" s="141">
        <v>0</v>
      </c>
      <c r="T211" s="142">
        <f>S211*H211</f>
        <v>0</v>
      </c>
      <c r="AR211" s="143" t="s">
        <v>145</v>
      </c>
      <c r="AT211" s="143" t="s">
        <v>140</v>
      </c>
      <c r="AU211" s="143" t="s">
        <v>81</v>
      </c>
      <c r="AY211" s="15" t="s">
        <v>138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5" t="s">
        <v>8</v>
      </c>
      <c r="BK211" s="144">
        <f>ROUND(I211*H211,0)</f>
        <v>0</v>
      </c>
      <c r="BL211" s="15" t="s">
        <v>145</v>
      </c>
      <c r="BM211" s="143" t="s">
        <v>281</v>
      </c>
    </row>
    <row r="212" spans="2:65" s="12" customFormat="1">
      <c r="B212" s="145"/>
      <c r="D212" s="146" t="s">
        <v>151</v>
      </c>
      <c r="E212" s="147" t="s">
        <v>1</v>
      </c>
      <c r="F212" s="148" t="s">
        <v>282</v>
      </c>
      <c r="H212" s="149">
        <v>16</v>
      </c>
      <c r="I212" s="150"/>
      <c r="L212" s="145"/>
      <c r="M212" s="151"/>
      <c r="T212" s="152"/>
      <c r="AT212" s="147" t="s">
        <v>151</v>
      </c>
      <c r="AU212" s="147" t="s">
        <v>81</v>
      </c>
      <c r="AV212" s="12" t="s">
        <v>81</v>
      </c>
      <c r="AW212" s="12" t="s">
        <v>30</v>
      </c>
      <c r="AX212" s="12" t="s">
        <v>8</v>
      </c>
      <c r="AY212" s="147" t="s">
        <v>138</v>
      </c>
    </row>
    <row r="213" spans="2:65" s="1" customFormat="1" ht="16.5" customHeight="1">
      <c r="B213" s="131"/>
      <c r="C213" s="160" t="s">
        <v>283</v>
      </c>
      <c r="D213" s="160" t="s">
        <v>284</v>
      </c>
      <c r="E213" s="161" t="s">
        <v>285</v>
      </c>
      <c r="F213" s="162" t="s">
        <v>286</v>
      </c>
      <c r="G213" s="163" t="s">
        <v>143</v>
      </c>
      <c r="H213" s="164">
        <v>16</v>
      </c>
      <c r="I213" s="165"/>
      <c r="J213" s="166">
        <f>ROUND(I213*H213,0)</f>
        <v>0</v>
      </c>
      <c r="K213" s="162" t="s">
        <v>144</v>
      </c>
      <c r="L213" s="167"/>
      <c r="M213" s="168" t="s">
        <v>1</v>
      </c>
      <c r="N213" s="169" t="s">
        <v>38</v>
      </c>
      <c r="P213" s="141">
        <f>O213*H213</f>
        <v>0</v>
      </c>
      <c r="Q213" s="141">
        <v>1.5E-3</v>
      </c>
      <c r="R213" s="141">
        <f>Q213*H213</f>
        <v>2.4E-2</v>
      </c>
      <c r="S213" s="141">
        <v>0</v>
      </c>
      <c r="T213" s="142">
        <f>S213*H213</f>
        <v>0</v>
      </c>
      <c r="AR213" s="143" t="s">
        <v>186</v>
      </c>
      <c r="AT213" s="143" t="s">
        <v>284</v>
      </c>
      <c r="AU213" s="143" t="s">
        <v>81</v>
      </c>
      <c r="AY213" s="15" t="s">
        <v>138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8</v>
      </c>
      <c r="BK213" s="144">
        <f>ROUND(I213*H213,0)</f>
        <v>0</v>
      </c>
      <c r="BL213" s="15" t="s">
        <v>145</v>
      </c>
      <c r="BM213" s="143" t="s">
        <v>287</v>
      </c>
    </row>
    <row r="214" spans="2:65" s="1" customFormat="1" ht="16.5" customHeight="1">
      <c r="B214" s="131"/>
      <c r="C214" s="132" t="s">
        <v>288</v>
      </c>
      <c r="D214" s="132" t="s">
        <v>140</v>
      </c>
      <c r="E214" s="133" t="s">
        <v>289</v>
      </c>
      <c r="F214" s="134" t="s">
        <v>290</v>
      </c>
      <c r="G214" s="135" t="s">
        <v>167</v>
      </c>
      <c r="H214" s="136">
        <v>2.5590000000000002</v>
      </c>
      <c r="I214" s="137"/>
      <c r="J214" s="138">
        <f>ROUND(I214*H214,0)</f>
        <v>0</v>
      </c>
      <c r="K214" s="134" t="s">
        <v>144</v>
      </c>
      <c r="L214" s="30"/>
      <c r="M214" s="139" t="s">
        <v>1</v>
      </c>
      <c r="N214" s="140" t="s">
        <v>38</v>
      </c>
      <c r="P214" s="141">
        <f>O214*H214</f>
        <v>0</v>
      </c>
      <c r="Q214" s="141">
        <v>2.5021499999999999</v>
      </c>
      <c r="R214" s="141">
        <f>Q214*H214</f>
        <v>6.4030018499999999</v>
      </c>
      <c r="S214" s="141">
        <v>0</v>
      </c>
      <c r="T214" s="142">
        <f>S214*H214</f>
        <v>0</v>
      </c>
      <c r="AR214" s="143" t="s">
        <v>145</v>
      </c>
      <c r="AT214" s="143" t="s">
        <v>140</v>
      </c>
      <c r="AU214" s="143" t="s">
        <v>81</v>
      </c>
      <c r="AY214" s="15" t="s">
        <v>138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5" t="s">
        <v>8</v>
      </c>
      <c r="BK214" s="144">
        <f>ROUND(I214*H214,0)</f>
        <v>0</v>
      </c>
      <c r="BL214" s="15" t="s">
        <v>145</v>
      </c>
      <c r="BM214" s="143" t="s">
        <v>291</v>
      </c>
    </row>
    <row r="215" spans="2:65" s="12" customFormat="1">
      <c r="B215" s="145"/>
      <c r="D215" s="146" t="s">
        <v>151</v>
      </c>
      <c r="E215" s="147" t="s">
        <v>1</v>
      </c>
      <c r="F215" s="148" t="s">
        <v>292</v>
      </c>
      <c r="H215" s="149">
        <v>2.5590000000000002</v>
      </c>
      <c r="I215" s="150"/>
      <c r="L215" s="145"/>
      <c r="M215" s="151"/>
      <c r="T215" s="152"/>
      <c r="AT215" s="147" t="s">
        <v>151</v>
      </c>
      <c r="AU215" s="147" t="s">
        <v>81</v>
      </c>
      <c r="AV215" s="12" t="s">
        <v>81</v>
      </c>
      <c r="AW215" s="12" t="s">
        <v>30</v>
      </c>
      <c r="AX215" s="12" t="s">
        <v>8</v>
      </c>
      <c r="AY215" s="147" t="s">
        <v>138</v>
      </c>
    </row>
    <row r="216" spans="2:65" s="1" customFormat="1" ht="24.2" customHeight="1">
      <c r="B216" s="131"/>
      <c r="C216" s="132" t="s">
        <v>293</v>
      </c>
      <c r="D216" s="132" t="s">
        <v>140</v>
      </c>
      <c r="E216" s="133" t="s">
        <v>294</v>
      </c>
      <c r="F216" s="134" t="s">
        <v>295</v>
      </c>
      <c r="G216" s="135" t="s">
        <v>167</v>
      </c>
      <c r="H216" s="136">
        <v>2.5590000000000002</v>
      </c>
      <c r="I216" s="137"/>
      <c r="J216" s="138">
        <f>ROUND(I216*H216,0)</f>
        <v>0</v>
      </c>
      <c r="K216" s="134" t="s">
        <v>144</v>
      </c>
      <c r="L216" s="30"/>
      <c r="M216" s="139" t="s">
        <v>1</v>
      </c>
      <c r="N216" s="140" t="s">
        <v>38</v>
      </c>
      <c r="P216" s="141">
        <f>O216*H216</f>
        <v>0</v>
      </c>
      <c r="Q216" s="141">
        <v>4.8579999999999998E-2</v>
      </c>
      <c r="R216" s="141">
        <f>Q216*H216</f>
        <v>0.12431622000000001</v>
      </c>
      <c r="S216" s="141">
        <v>0</v>
      </c>
      <c r="T216" s="142">
        <f>S216*H216</f>
        <v>0</v>
      </c>
      <c r="AR216" s="143" t="s">
        <v>145</v>
      </c>
      <c r="AT216" s="143" t="s">
        <v>140</v>
      </c>
      <c r="AU216" s="143" t="s">
        <v>81</v>
      </c>
      <c r="AY216" s="15" t="s">
        <v>138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5" t="s">
        <v>8</v>
      </c>
      <c r="BK216" s="144">
        <f>ROUND(I216*H216,0)</f>
        <v>0</v>
      </c>
      <c r="BL216" s="15" t="s">
        <v>145</v>
      </c>
      <c r="BM216" s="143" t="s">
        <v>296</v>
      </c>
    </row>
    <row r="217" spans="2:65" s="1" customFormat="1" ht="16.5" customHeight="1">
      <c r="B217" s="131"/>
      <c r="C217" s="132" t="s">
        <v>297</v>
      </c>
      <c r="D217" s="132" t="s">
        <v>140</v>
      </c>
      <c r="E217" s="133" t="s">
        <v>298</v>
      </c>
      <c r="F217" s="134" t="s">
        <v>299</v>
      </c>
      <c r="G217" s="135" t="s">
        <v>257</v>
      </c>
      <c r="H217" s="136">
        <v>14.744999999999999</v>
      </c>
      <c r="I217" s="137"/>
      <c r="J217" s="138">
        <f>ROUND(I217*H217,0)</f>
        <v>0</v>
      </c>
      <c r="K217" s="134" t="s">
        <v>144</v>
      </c>
      <c r="L217" s="30"/>
      <c r="M217" s="139" t="s">
        <v>1</v>
      </c>
      <c r="N217" s="140" t="s">
        <v>38</v>
      </c>
      <c r="P217" s="141">
        <f>O217*H217</f>
        <v>0</v>
      </c>
      <c r="Q217" s="141">
        <v>4.1258200000000002E-2</v>
      </c>
      <c r="R217" s="141">
        <f>Q217*H217</f>
        <v>0.60835215899999995</v>
      </c>
      <c r="S217" s="141">
        <v>0</v>
      </c>
      <c r="T217" s="142">
        <f>S217*H217</f>
        <v>0</v>
      </c>
      <c r="AR217" s="143" t="s">
        <v>145</v>
      </c>
      <c r="AT217" s="143" t="s">
        <v>140</v>
      </c>
      <c r="AU217" s="143" t="s">
        <v>81</v>
      </c>
      <c r="AY217" s="15" t="s">
        <v>138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5" t="s">
        <v>8</v>
      </c>
      <c r="BK217" s="144">
        <f>ROUND(I217*H217,0)</f>
        <v>0</v>
      </c>
      <c r="BL217" s="15" t="s">
        <v>145</v>
      </c>
      <c r="BM217" s="143" t="s">
        <v>300</v>
      </c>
    </row>
    <row r="218" spans="2:65" s="12" customFormat="1">
      <c r="B218" s="145"/>
      <c r="D218" s="146" t="s">
        <v>151</v>
      </c>
      <c r="E218" s="147" t="s">
        <v>1</v>
      </c>
      <c r="F218" s="148" t="s">
        <v>301</v>
      </c>
      <c r="H218" s="149">
        <v>14.744999999999999</v>
      </c>
      <c r="I218" s="150"/>
      <c r="L218" s="145"/>
      <c r="M218" s="151"/>
      <c r="T218" s="152"/>
      <c r="AT218" s="147" t="s">
        <v>151</v>
      </c>
      <c r="AU218" s="147" t="s">
        <v>81</v>
      </c>
      <c r="AV218" s="12" t="s">
        <v>81</v>
      </c>
      <c r="AW218" s="12" t="s">
        <v>30</v>
      </c>
      <c r="AX218" s="12" t="s">
        <v>8</v>
      </c>
      <c r="AY218" s="147" t="s">
        <v>138</v>
      </c>
    </row>
    <row r="219" spans="2:65" s="1" customFormat="1" ht="16.5" customHeight="1">
      <c r="B219" s="131"/>
      <c r="C219" s="132" t="s">
        <v>302</v>
      </c>
      <c r="D219" s="132" t="s">
        <v>140</v>
      </c>
      <c r="E219" s="133" t="s">
        <v>303</v>
      </c>
      <c r="F219" s="134" t="s">
        <v>304</v>
      </c>
      <c r="G219" s="135" t="s">
        <v>257</v>
      </c>
      <c r="H219" s="136">
        <v>14.744999999999999</v>
      </c>
      <c r="I219" s="137"/>
      <c r="J219" s="138">
        <f>ROUND(I219*H219,0)</f>
        <v>0</v>
      </c>
      <c r="K219" s="134" t="s">
        <v>144</v>
      </c>
      <c r="L219" s="30"/>
      <c r="M219" s="139" t="s">
        <v>1</v>
      </c>
      <c r="N219" s="140" t="s">
        <v>38</v>
      </c>
      <c r="P219" s="141">
        <f>O219*H219</f>
        <v>0</v>
      </c>
      <c r="Q219" s="141">
        <v>1.5E-5</v>
      </c>
      <c r="R219" s="141">
        <f>Q219*H219</f>
        <v>2.21175E-4</v>
      </c>
      <c r="S219" s="141">
        <v>0</v>
      </c>
      <c r="T219" s="142">
        <f>S219*H219</f>
        <v>0</v>
      </c>
      <c r="AR219" s="143" t="s">
        <v>145</v>
      </c>
      <c r="AT219" s="143" t="s">
        <v>140</v>
      </c>
      <c r="AU219" s="143" t="s">
        <v>81</v>
      </c>
      <c r="AY219" s="15" t="s">
        <v>138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5" t="s">
        <v>8</v>
      </c>
      <c r="BK219" s="144">
        <f>ROUND(I219*H219,0)</f>
        <v>0</v>
      </c>
      <c r="BL219" s="15" t="s">
        <v>145</v>
      </c>
      <c r="BM219" s="143" t="s">
        <v>305</v>
      </c>
    </row>
    <row r="220" spans="2:65" s="1" customFormat="1" ht="16.5" customHeight="1">
      <c r="B220" s="131"/>
      <c r="C220" s="132" t="s">
        <v>306</v>
      </c>
      <c r="D220" s="132" t="s">
        <v>140</v>
      </c>
      <c r="E220" s="133" t="s">
        <v>307</v>
      </c>
      <c r="F220" s="134" t="s">
        <v>308</v>
      </c>
      <c r="G220" s="135" t="s">
        <v>210</v>
      </c>
      <c r="H220" s="136">
        <v>0.28999999999999998</v>
      </c>
      <c r="I220" s="137"/>
      <c r="J220" s="138">
        <f>ROUND(I220*H220,0)</f>
        <v>0</v>
      </c>
      <c r="K220" s="134" t="s">
        <v>144</v>
      </c>
      <c r="L220" s="30"/>
      <c r="M220" s="139" t="s">
        <v>1</v>
      </c>
      <c r="N220" s="140" t="s">
        <v>38</v>
      </c>
      <c r="P220" s="141">
        <f>O220*H220</f>
        <v>0</v>
      </c>
      <c r="Q220" s="141">
        <v>1.0487652000000001</v>
      </c>
      <c r="R220" s="141">
        <f>Q220*H220</f>
        <v>0.30414190800000002</v>
      </c>
      <c r="S220" s="141">
        <v>0</v>
      </c>
      <c r="T220" s="142">
        <f>S220*H220</f>
        <v>0</v>
      </c>
      <c r="AR220" s="143" t="s">
        <v>145</v>
      </c>
      <c r="AT220" s="143" t="s">
        <v>140</v>
      </c>
      <c r="AU220" s="143" t="s">
        <v>81</v>
      </c>
      <c r="AY220" s="15" t="s">
        <v>138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5" t="s">
        <v>8</v>
      </c>
      <c r="BK220" s="144">
        <f>ROUND(I220*H220,0)</f>
        <v>0</v>
      </c>
      <c r="BL220" s="15" t="s">
        <v>145</v>
      </c>
      <c r="BM220" s="143" t="s">
        <v>309</v>
      </c>
    </row>
    <row r="221" spans="2:65" s="12" customFormat="1">
      <c r="B221" s="145"/>
      <c r="D221" s="146" t="s">
        <v>151</v>
      </c>
      <c r="E221" s="147" t="s">
        <v>1</v>
      </c>
      <c r="F221" s="148" t="s">
        <v>310</v>
      </c>
      <c r="H221" s="149">
        <v>0.28999999999999998</v>
      </c>
      <c r="I221" s="150"/>
      <c r="L221" s="145"/>
      <c r="M221" s="151"/>
      <c r="T221" s="152"/>
      <c r="AT221" s="147" t="s">
        <v>151</v>
      </c>
      <c r="AU221" s="147" t="s">
        <v>81</v>
      </c>
      <c r="AV221" s="12" t="s">
        <v>81</v>
      </c>
      <c r="AW221" s="12" t="s">
        <v>30</v>
      </c>
      <c r="AX221" s="12" t="s">
        <v>8</v>
      </c>
      <c r="AY221" s="147" t="s">
        <v>138</v>
      </c>
    </row>
    <row r="222" spans="2:65" s="1" customFormat="1" ht="33" customHeight="1">
      <c r="B222" s="131"/>
      <c r="C222" s="132" t="s">
        <v>311</v>
      </c>
      <c r="D222" s="132" t="s">
        <v>140</v>
      </c>
      <c r="E222" s="133" t="s">
        <v>312</v>
      </c>
      <c r="F222" s="134" t="s">
        <v>313</v>
      </c>
      <c r="G222" s="135" t="s">
        <v>149</v>
      </c>
      <c r="H222" s="136">
        <v>20.399999999999999</v>
      </c>
      <c r="I222" s="137"/>
      <c r="J222" s="138">
        <f>ROUND(I222*H222,0)</f>
        <v>0</v>
      </c>
      <c r="K222" s="134" t="s">
        <v>144</v>
      </c>
      <c r="L222" s="30"/>
      <c r="M222" s="139" t="s">
        <v>1</v>
      </c>
      <c r="N222" s="140" t="s">
        <v>38</v>
      </c>
      <c r="P222" s="141">
        <f>O222*H222</f>
        <v>0</v>
      </c>
      <c r="Q222" s="141">
        <v>4.7615999999999999E-4</v>
      </c>
      <c r="R222" s="141">
        <f>Q222*H222</f>
        <v>9.7136639999999986E-3</v>
      </c>
      <c r="S222" s="141">
        <v>0</v>
      </c>
      <c r="T222" s="142">
        <f>S222*H222</f>
        <v>0</v>
      </c>
      <c r="AR222" s="143" t="s">
        <v>145</v>
      </c>
      <c r="AT222" s="143" t="s">
        <v>140</v>
      </c>
      <c r="AU222" s="143" t="s">
        <v>81</v>
      </c>
      <c r="AY222" s="15" t="s">
        <v>138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5" t="s">
        <v>8</v>
      </c>
      <c r="BK222" s="144">
        <f>ROUND(I222*H222,0)</f>
        <v>0</v>
      </c>
      <c r="BL222" s="15" t="s">
        <v>145</v>
      </c>
      <c r="BM222" s="143" t="s">
        <v>314</v>
      </c>
    </row>
    <row r="223" spans="2:65" s="12" customFormat="1">
      <c r="B223" s="145"/>
      <c r="D223" s="146" t="s">
        <v>151</v>
      </c>
      <c r="E223" s="147" t="s">
        <v>1</v>
      </c>
      <c r="F223" s="148" t="s">
        <v>315</v>
      </c>
      <c r="H223" s="149">
        <v>20.399999999999999</v>
      </c>
      <c r="I223" s="150"/>
      <c r="L223" s="145"/>
      <c r="M223" s="151"/>
      <c r="T223" s="152"/>
      <c r="AT223" s="147" t="s">
        <v>151</v>
      </c>
      <c r="AU223" s="147" t="s">
        <v>81</v>
      </c>
      <c r="AV223" s="12" t="s">
        <v>81</v>
      </c>
      <c r="AW223" s="12" t="s">
        <v>30</v>
      </c>
      <c r="AX223" s="12" t="s">
        <v>8</v>
      </c>
      <c r="AY223" s="147" t="s">
        <v>138</v>
      </c>
    </row>
    <row r="224" spans="2:65" s="11" customFormat="1" ht="22.9" customHeight="1">
      <c r="B224" s="119"/>
      <c r="D224" s="120" t="s">
        <v>72</v>
      </c>
      <c r="E224" s="129" t="s">
        <v>145</v>
      </c>
      <c r="F224" s="129" t="s">
        <v>316</v>
      </c>
      <c r="I224" s="122"/>
      <c r="J224" s="130">
        <f>BK224</f>
        <v>0</v>
      </c>
      <c r="L224" s="119"/>
      <c r="M224" s="124"/>
      <c r="P224" s="125">
        <f>SUM(P225:P252)</f>
        <v>0</v>
      </c>
      <c r="R224" s="125">
        <f>SUM(R225:R252)</f>
        <v>38.959078777999991</v>
      </c>
      <c r="T224" s="126">
        <f>SUM(T225:T252)</f>
        <v>0</v>
      </c>
      <c r="AR224" s="120" t="s">
        <v>8</v>
      </c>
      <c r="AT224" s="127" t="s">
        <v>72</v>
      </c>
      <c r="AU224" s="127" t="s">
        <v>8</v>
      </c>
      <c r="AY224" s="120" t="s">
        <v>138</v>
      </c>
      <c r="BK224" s="128">
        <f>SUM(BK225:BK252)</f>
        <v>0</v>
      </c>
    </row>
    <row r="225" spans="2:65" s="1" customFormat="1" ht="21.75" customHeight="1">
      <c r="B225" s="131"/>
      <c r="C225" s="132" t="s">
        <v>317</v>
      </c>
      <c r="D225" s="132" t="s">
        <v>140</v>
      </c>
      <c r="E225" s="133" t="s">
        <v>318</v>
      </c>
      <c r="F225" s="134" t="s">
        <v>319</v>
      </c>
      <c r="G225" s="135" t="s">
        <v>143</v>
      </c>
      <c r="H225" s="136">
        <v>12</v>
      </c>
      <c r="I225" s="137"/>
      <c r="J225" s="138">
        <f>ROUND(I225*H225,0)</f>
        <v>0</v>
      </c>
      <c r="K225" s="134" t="s">
        <v>144</v>
      </c>
      <c r="L225" s="30"/>
      <c r="M225" s="139" t="s">
        <v>1</v>
      </c>
      <c r="N225" s="140" t="s">
        <v>38</v>
      </c>
      <c r="P225" s="141">
        <f>O225*H225</f>
        <v>0</v>
      </c>
      <c r="Q225" s="141">
        <v>2.9928799999999998E-2</v>
      </c>
      <c r="R225" s="141">
        <f>Q225*H225</f>
        <v>0.35914559999999995</v>
      </c>
      <c r="S225" s="141">
        <v>0</v>
      </c>
      <c r="T225" s="142">
        <f>S225*H225</f>
        <v>0</v>
      </c>
      <c r="AR225" s="143" t="s">
        <v>145</v>
      </c>
      <c r="AT225" s="143" t="s">
        <v>140</v>
      </c>
      <c r="AU225" s="143" t="s">
        <v>81</v>
      </c>
      <c r="AY225" s="15" t="s">
        <v>138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5" t="s">
        <v>8</v>
      </c>
      <c r="BK225" s="144">
        <f>ROUND(I225*H225,0)</f>
        <v>0</v>
      </c>
      <c r="BL225" s="15" t="s">
        <v>145</v>
      </c>
      <c r="BM225" s="143" t="s">
        <v>320</v>
      </c>
    </row>
    <row r="226" spans="2:65" s="12" customFormat="1" ht="22.5">
      <c r="B226" s="145"/>
      <c r="D226" s="146" t="s">
        <v>151</v>
      </c>
      <c r="E226" s="147" t="s">
        <v>1</v>
      </c>
      <c r="F226" s="148" t="s">
        <v>321</v>
      </c>
      <c r="H226" s="149">
        <v>12</v>
      </c>
      <c r="I226" s="150"/>
      <c r="L226" s="145"/>
      <c r="M226" s="151"/>
      <c r="T226" s="152"/>
      <c r="AT226" s="147" t="s">
        <v>151</v>
      </c>
      <c r="AU226" s="147" t="s">
        <v>81</v>
      </c>
      <c r="AV226" s="12" t="s">
        <v>81</v>
      </c>
      <c r="AW226" s="12" t="s">
        <v>30</v>
      </c>
      <c r="AX226" s="12" t="s">
        <v>8</v>
      </c>
      <c r="AY226" s="147" t="s">
        <v>138</v>
      </c>
    </row>
    <row r="227" spans="2:65" s="1" customFormat="1" ht="24.2" customHeight="1">
      <c r="B227" s="131"/>
      <c r="C227" s="132" t="s">
        <v>322</v>
      </c>
      <c r="D227" s="132" t="s">
        <v>140</v>
      </c>
      <c r="E227" s="133" t="s">
        <v>323</v>
      </c>
      <c r="F227" s="134" t="s">
        <v>324</v>
      </c>
      <c r="G227" s="135" t="s">
        <v>210</v>
      </c>
      <c r="H227" s="136">
        <v>0.68700000000000006</v>
      </c>
      <c r="I227" s="137"/>
      <c r="J227" s="138">
        <f>ROUND(I227*H227,0)</f>
        <v>0</v>
      </c>
      <c r="K227" s="134" t="s">
        <v>144</v>
      </c>
      <c r="L227" s="30"/>
      <c r="M227" s="139" t="s">
        <v>1</v>
      </c>
      <c r="N227" s="140" t="s">
        <v>38</v>
      </c>
      <c r="P227" s="141">
        <f>O227*H227</f>
        <v>0</v>
      </c>
      <c r="Q227" s="141">
        <v>1.107094</v>
      </c>
      <c r="R227" s="141">
        <f>Q227*H227</f>
        <v>0.76057357800000003</v>
      </c>
      <c r="S227" s="141">
        <v>0</v>
      </c>
      <c r="T227" s="142">
        <f>S227*H227</f>
        <v>0</v>
      </c>
      <c r="AR227" s="143" t="s">
        <v>145</v>
      </c>
      <c r="AT227" s="143" t="s">
        <v>140</v>
      </c>
      <c r="AU227" s="143" t="s">
        <v>81</v>
      </c>
      <c r="AY227" s="15" t="s">
        <v>138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5" t="s">
        <v>8</v>
      </c>
      <c r="BK227" s="144">
        <f>ROUND(I227*H227,0)</f>
        <v>0</v>
      </c>
      <c r="BL227" s="15" t="s">
        <v>145</v>
      </c>
      <c r="BM227" s="143" t="s">
        <v>325</v>
      </c>
    </row>
    <row r="228" spans="2:65" s="12" customFormat="1">
      <c r="B228" s="145"/>
      <c r="D228" s="146" t="s">
        <v>151</v>
      </c>
      <c r="E228" s="147" t="s">
        <v>1</v>
      </c>
      <c r="F228" s="148" t="s">
        <v>326</v>
      </c>
      <c r="H228" s="149">
        <v>0.68700000000000006</v>
      </c>
      <c r="I228" s="150"/>
      <c r="L228" s="145"/>
      <c r="M228" s="151"/>
      <c r="T228" s="152"/>
      <c r="AT228" s="147" t="s">
        <v>151</v>
      </c>
      <c r="AU228" s="147" t="s">
        <v>81</v>
      </c>
      <c r="AV228" s="12" t="s">
        <v>81</v>
      </c>
      <c r="AW228" s="12" t="s">
        <v>30</v>
      </c>
      <c r="AX228" s="12" t="s">
        <v>8</v>
      </c>
      <c r="AY228" s="147" t="s">
        <v>138</v>
      </c>
    </row>
    <row r="229" spans="2:65" s="1" customFormat="1" ht="33" customHeight="1">
      <c r="B229" s="131"/>
      <c r="C229" s="132" t="s">
        <v>327</v>
      </c>
      <c r="D229" s="132" t="s">
        <v>140</v>
      </c>
      <c r="E229" s="133" t="s">
        <v>328</v>
      </c>
      <c r="F229" s="134" t="s">
        <v>329</v>
      </c>
      <c r="G229" s="135" t="s">
        <v>257</v>
      </c>
      <c r="H229" s="136">
        <v>16.2</v>
      </c>
      <c r="I229" s="137"/>
      <c r="J229" s="138">
        <f>ROUND(I229*H229,0)</f>
        <v>0</v>
      </c>
      <c r="K229" s="134" t="s">
        <v>144</v>
      </c>
      <c r="L229" s="30"/>
      <c r="M229" s="139" t="s">
        <v>1</v>
      </c>
      <c r="N229" s="140" t="s">
        <v>38</v>
      </c>
      <c r="P229" s="141">
        <f>O229*H229</f>
        <v>0</v>
      </c>
      <c r="Q229" s="141">
        <v>0.60724999999999996</v>
      </c>
      <c r="R229" s="141">
        <f>Q229*H229</f>
        <v>9.8374499999999987</v>
      </c>
      <c r="S229" s="141">
        <v>0</v>
      </c>
      <c r="T229" s="142">
        <f>S229*H229</f>
        <v>0</v>
      </c>
      <c r="AR229" s="143" t="s">
        <v>145</v>
      </c>
      <c r="AT229" s="143" t="s">
        <v>140</v>
      </c>
      <c r="AU229" s="143" t="s">
        <v>81</v>
      </c>
      <c r="AY229" s="15" t="s">
        <v>138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5" t="s">
        <v>8</v>
      </c>
      <c r="BK229" s="144">
        <f>ROUND(I229*H229,0)</f>
        <v>0</v>
      </c>
      <c r="BL229" s="15" t="s">
        <v>145</v>
      </c>
      <c r="BM229" s="143" t="s">
        <v>330</v>
      </c>
    </row>
    <row r="230" spans="2:65" s="12" customFormat="1">
      <c r="B230" s="145"/>
      <c r="D230" s="146" t="s">
        <v>151</v>
      </c>
      <c r="E230" s="147" t="s">
        <v>1</v>
      </c>
      <c r="F230" s="148" t="s">
        <v>331</v>
      </c>
      <c r="H230" s="149">
        <v>16.2</v>
      </c>
      <c r="I230" s="150"/>
      <c r="L230" s="145"/>
      <c r="M230" s="151"/>
      <c r="T230" s="152"/>
      <c r="AT230" s="147" t="s">
        <v>151</v>
      </c>
      <c r="AU230" s="147" t="s">
        <v>81</v>
      </c>
      <c r="AV230" s="12" t="s">
        <v>81</v>
      </c>
      <c r="AW230" s="12" t="s">
        <v>30</v>
      </c>
      <c r="AX230" s="12" t="s">
        <v>8</v>
      </c>
      <c r="AY230" s="147" t="s">
        <v>138</v>
      </c>
    </row>
    <row r="231" spans="2:65" s="1" customFormat="1" ht="24.2" customHeight="1">
      <c r="B231" s="131"/>
      <c r="C231" s="132" t="s">
        <v>332</v>
      </c>
      <c r="D231" s="132" t="s">
        <v>140</v>
      </c>
      <c r="E231" s="133" t="s">
        <v>333</v>
      </c>
      <c r="F231" s="134" t="s">
        <v>334</v>
      </c>
      <c r="G231" s="135" t="s">
        <v>257</v>
      </c>
      <c r="H231" s="136">
        <v>0.34599999999999997</v>
      </c>
      <c r="I231" s="137"/>
      <c r="J231" s="138">
        <f>ROUND(I231*H231,0)</f>
        <v>0</v>
      </c>
      <c r="K231" s="134" t="s">
        <v>144</v>
      </c>
      <c r="L231" s="30"/>
      <c r="M231" s="139" t="s">
        <v>1</v>
      </c>
      <c r="N231" s="140" t="s">
        <v>38</v>
      </c>
      <c r="P231" s="141">
        <f>O231*H231</f>
        <v>0</v>
      </c>
      <c r="Q231" s="141">
        <v>2.6450000000000001E-2</v>
      </c>
      <c r="R231" s="141">
        <f>Q231*H231</f>
        <v>9.1517000000000005E-3</v>
      </c>
      <c r="S231" s="141">
        <v>0</v>
      </c>
      <c r="T231" s="142">
        <f>S231*H231</f>
        <v>0</v>
      </c>
      <c r="AR231" s="143" t="s">
        <v>145</v>
      </c>
      <c r="AT231" s="143" t="s">
        <v>140</v>
      </c>
      <c r="AU231" s="143" t="s">
        <v>81</v>
      </c>
      <c r="AY231" s="15" t="s">
        <v>138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5" t="s">
        <v>8</v>
      </c>
      <c r="BK231" s="144">
        <f>ROUND(I231*H231,0)</f>
        <v>0</v>
      </c>
      <c r="BL231" s="15" t="s">
        <v>145</v>
      </c>
      <c r="BM231" s="143" t="s">
        <v>335</v>
      </c>
    </row>
    <row r="232" spans="2:65" s="12" customFormat="1">
      <c r="B232" s="145"/>
      <c r="D232" s="146" t="s">
        <v>151</v>
      </c>
      <c r="E232" s="147" t="s">
        <v>1</v>
      </c>
      <c r="F232" s="148" t="s">
        <v>336</v>
      </c>
      <c r="H232" s="149">
        <v>0.34599999999999997</v>
      </c>
      <c r="I232" s="150"/>
      <c r="L232" s="145"/>
      <c r="M232" s="151"/>
      <c r="T232" s="152"/>
      <c r="AT232" s="147" t="s">
        <v>151</v>
      </c>
      <c r="AU232" s="147" t="s">
        <v>81</v>
      </c>
      <c r="AV232" s="12" t="s">
        <v>81</v>
      </c>
      <c r="AW232" s="12" t="s">
        <v>30</v>
      </c>
      <c r="AX232" s="12" t="s">
        <v>8</v>
      </c>
      <c r="AY232" s="147" t="s">
        <v>138</v>
      </c>
    </row>
    <row r="233" spans="2:65" s="1" customFormat="1" ht="24.2" customHeight="1">
      <c r="B233" s="131"/>
      <c r="C233" s="132" t="s">
        <v>337</v>
      </c>
      <c r="D233" s="132" t="s">
        <v>140</v>
      </c>
      <c r="E233" s="133" t="s">
        <v>338</v>
      </c>
      <c r="F233" s="134" t="s">
        <v>339</v>
      </c>
      <c r="G233" s="135" t="s">
        <v>257</v>
      </c>
      <c r="H233" s="136">
        <v>0.34599999999999997</v>
      </c>
      <c r="I233" s="137"/>
      <c r="J233" s="138">
        <f>ROUND(I233*H233,0)</f>
        <v>0</v>
      </c>
      <c r="K233" s="134" t="s">
        <v>144</v>
      </c>
      <c r="L233" s="30"/>
      <c r="M233" s="139" t="s">
        <v>1</v>
      </c>
      <c r="N233" s="140" t="s">
        <v>38</v>
      </c>
      <c r="P233" s="141">
        <f>O233*H233</f>
        <v>0</v>
      </c>
      <c r="Q233" s="141">
        <v>2.6450000000000001E-2</v>
      </c>
      <c r="R233" s="141">
        <f>Q233*H233</f>
        <v>9.1517000000000005E-3</v>
      </c>
      <c r="S233" s="141">
        <v>0</v>
      </c>
      <c r="T233" s="142">
        <f>S233*H233</f>
        <v>0</v>
      </c>
      <c r="AR233" s="143" t="s">
        <v>145</v>
      </c>
      <c r="AT233" s="143" t="s">
        <v>140</v>
      </c>
      <c r="AU233" s="143" t="s">
        <v>81</v>
      </c>
      <c r="AY233" s="15" t="s">
        <v>138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5" t="s">
        <v>8</v>
      </c>
      <c r="BK233" s="144">
        <f>ROUND(I233*H233,0)</f>
        <v>0</v>
      </c>
      <c r="BL233" s="15" t="s">
        <v>145</v>
      </c>
      <c r="BM233" s="143" t="s">
        <v>340</v>
      </c>
    </row>
    <row r="234" spans="2:65" s="12" customFormat="1">
      <c r="B234" s="145"/>
      <c r="D234" s="146" t="s">
        <v>151</v>
      </c>
      <c r="E234" s="147" t="s">
        <v>1</v>
      </c>
      <c r="F234" s="148" t="s">
        <v>336</v>
      </c>
      <c r="H234" s="149">
        <v>0.34599999999999997</v>
      </c>
      <c r="I234" s="150"/>
      <c r="L234" s="145"/>
      <c r="M234" s="151"/>
      <c r="T234" s="152"/>
      <c r="AT234" s="147" t="s">
        <v>151</v>
      </c>
      <c r="AU234" s="147" t="s">
        <v>81</v>
      </c>
      <c r="AV234" s="12" t="s">
        <v>81</v>
      </c>
      <c r="AW234" s="12" t="s">
        <v>30</v>
      </c>
      <c r="AX234" s="12" t="s">
        <v>8</v>
      </c>
      <c r="AY234" s="147" t="s">
        <v>138</v>
      </c>
    </row>
    <row r="235" spans="2:65" s="1" customFormat="1" ht="24.2" customHeight="1">
      <c r="B235" s="131"/>
      <c r="C235" s="132" t="s">
        <v>341</v>
      </c>
      <c r="D235" s="132" t="s">
        <v>140</v>
      </c>
      <c r="E235" s="133" t="s">
        <v>342</v>
      </c>
      <c r="F235" s="134" t="s">
        <v>343</v>
      </c>
      <c r="G235" s="135" t="s">
        <v>257</v>
      </c>
      <c r="H235" s="136">
        <v>1.91</v>
      </c>
      <c r="I235" s="137"/>
      <c r="J235" s="138">
        <f>ROUND(I235*H235,0)</f>
        <v>0</v>
      </c>
      <c r="K235" s="134" t="s">
        <v>144</v>
      </c>
      <c r="L235" s="30"/>
      <c r="M235" s="139" t="s">
        <v>1</v>
      </c>
      <c r="N235" s="140" t="s">
        <v>38</v>
      </c>
      <c r="P235" s="141">
        <f>O235*H235</f>
        <v>0</v>
      </c>
      <c r="Q235" s="141">
        <v>5.305E-2</v>
      </c>
      <c r="R235" s="141">
        <f>Q235*H235</f>
        <v>0.1013255</v>
      </c>
      <c r="S235" s="141">
        <v>0</v>
      </c>
      <c r="T235" s="142">
        <f>S235*H235</f>
        <v>0</v>
      </c>
      <c r="AR235" s="143" t="s">
        <v>145</v>
      </c>
      <c r="AT235" s="143" t="s">
        <v>140</v>
      </c>
      <c r="AU235" s="143" t="s">
        <v>81</v>
      </c>
      <c r="AY235" s="15" t="s">
        <v>138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5" t="s">
        <v>8</v>
      </c>
      <c r="BK235" s="144">
        <f>ROUND(I235*H235,0)</f>
        <v>0</v>
      </c>
      <c r="BL235" s="15" t="s">
        <v>145</v>
      </c>
      <c r="BM235" s="143" t="s">
        <v>344</v>
      </c>
    </row>
    <row r="236" spans="2:65" s="12" customFormat="1">
      <c r="B236" s="145"/>
      <c r="D236" s="146" t="s">
        <v>151</v>
      </c>
      <c r="E236" s="147" t="s">
        <v>1</v>
      </c>
      <c r="F236" s="148" t="s">
        <v>345</v>
      </c>
      <c r="H236" s="149">
        <v>1.91</v>
      </c>
      <c r="I236" s="150"/>
      <c r="L236" s="145"/>
      <c r="M236" s="151"/>
      <c r="T236" s="152"/>
      <c r="AT236" s="147" t="s">
        <v>151</v>
      </c>
      <c r="AU236" s="147" t="s">
        <v>81</v>
      </c>
      <c r="AV236" s="12" t="s">
        <v>81</v>
      </c>
      <c r="AW236" s="12" t="s">
        <v>30</v>
      </c>
      <c r="AX236" s="12" t="s">
        <v>8</v>
      </c>
      <c r="AY236" s="147" t="s">
        <v>138</v>
      </c>
    </row>
    <row r="237" spans="2:65" s="1" customFormat="1" ht="24.2" customHeight="1">
      <c r="B237" s="131"/>
      <c r="C237" s="132" t="s">
        <v>346</v>
      </c>
      <c r="D237" s="132" t="s">
        <v>140</v>
      </c>
      <c r="E237" s="133" t="s">
        <v>347</v>
      </c>
      <c r="F237" s="134" t="s">
        <v>348</v>
      </c>
      <c r="G237" s="135" t="s">
        <v>257</v>
      </c>
      <c r="H237" s="136">
        <v>1.91</v>
      </c>
      <c r="I237" s="137"/>
      <c r="J237" s="138">
        <f>ROUND(I237*H237,0)</f>
        <v>0</v>
      </c>
      <c r="K237" s="134" t="s">
        <v>144</v>
      </c>
      <c r="L237" s="30"/>
      <c r="M237" s="139" t="s">
        <v>1</v>
      </c>
      <c r="N237" s="140" t="s">
        <v>38</v>
      </c>
      <c r="P237" s="141">
        <f>O237*H237</f>
        <v>0</v>
      </c>
      <c r="Q237" s="141">
        <v>5.305E-2</v>
      </c>
      <c r="R237" s="141">
        <f>Q237*H237</f>
        <v>0.1013255</v>
      </c>
      <c r="S237" s="141">
        <v>0</v>
      </c>
      <c r="T237" s="142">
        <f>S237*H237</f>
        <v>0</v>
      </c>
      <c r="AR237" s="143" t="s">
        <v>145</v>
      </c>
      <c r="AT237" s="143" t="s">
        <v>140</v>
      </c>
      <c r="AU237" s="143" t="s">
        <v>81</v>
      </c>
      <c r="AY237" s="15" t="s">
        <v>138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5" t="s">
        <v>8</v>
      </c>
      <c r="BK237" s="144">
        <f>ROUND(I237*H237,0)</f>
        <v>0</v>
      </c>
      <c r="BL237" s="15" t="s">
        <v>145</v>
      </c>
      <c r="BM237" s="143" t="s">
        <v>349</v>
      </c>
    </row>
    <row r="238" spans="2:65" s="12" customFormat="1">
      <c r="B238" s="145"/>
      <c r="D238" s="146" t="s">
        <v>151</v>
      </c>
      <c r="E238" s="147" t="s">
        <v>1</v>
      </c>
      <c r="F238" s="148" t="s">
        <v>345</v>
      </c>
      <c r="H238" s="149">
        <v>1.91</v>
      </c>
      <c r="I238" s="150"/>
      <c r="L238" s="145"/>
      <c r="M238" s="151"/>
      <c r="T238" s="152"/>
      <c r="AT238" s="147" t="s">
        <v>151</v>
      </c>
      <c r="AU238" s="147" t="s">
        <v>81</v>
      </c>
      <c r="AV238" s="12" t="s">
        <v>81</v>
      </c>
      <c r="AW238" s="12" t="s">
        <v>30</v>
      </c>
      <c r="AX238" s="12" t="s">
        <v>8</v>
      </c>
      <c r="AY238" s="147" t="s">
        <v>138</v>
      </c>
    </row>
    <row r="239" spans="2:65" s="1" customFormat="1" ht="16.5" customHeight="1">
      <c r="B239" s="131"/>
      <c r="C239" s="132" t="s">
        <v>350</v>
      </c>
      <c r="D239" s="132" t="s">
        <v>140</v>
      </c>
      <c r="E239" s="133" t="s">
        <v>351</v>
      </c>
      <c r="F239" s="134" t="s">
        <v>352</v>
      </c>
      <c r="G239" s="135" t="s">
        <v>167</v>
      </c>
      <c r="H239" s="136">
        <v>3.15</v>
      </c>
      <c r="I239" s="137"/>
      <c r="J239" s="138">
        <f>ROUND(I239*H239,0)</f>
        <v>0</v>
      </c>
      <c r="K239" s="134" t="s">
        <v>144</v>
      </c>
      <c r="L239" s="30"/>
      <c r="M239" s="139" t="s">
        <v>1</v>
      </c>
      <c r="N239" s="140" t="s">
        <v>38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145</v>
      </c>
      <c r="AT239" s="143" t="s">
        <v>140</v>
      </c>
      <c r="AU239" s="143" t="s">
        <v>81</v>
      </c>
      <c r="AY239" s="15" t="s">
        <v>138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5" t="s">
        <v>8</v>
      </c>
      <c r="BK239" s="144">
        <f>ROUND(I239*H239,0)</f>
        <v>0</v>
      </c>
      <c r="BL239" s="15" t="s">
        <v>145</v>
      </c>
      <c r="BM239" s="143" t="s">
        <v>353</v>
      </c>
    </row>
    <row r="240" spans="2:65" s="12" customFormat="1">
      <c r="B240" s="145"/>
      <c r="D240" s="146" t="s">
        <v>151</v>
      </c>
      <c r="E240" s="147" t="s">
        <v>1</v>
      </c>
      <c r="F240" s="148" t="s">
        <v>354</v>
      </c>
      <c r="H240" s="149">
        <v>1.5</v>
      </c>
      <c r="I240" s="150"/>
      <c r="L240" s="145"/>
      <c r="M240" s="151"/>
      <c r="T240" s="152"/>
      <c r="AT240" s="147" t="s">
        <v>151</v>
      </c>
      <c r="AU240" s="147" t="s">
        <v>81</v>
      </c>
      <c r="AV240" s="12" t="s">
        <v>81</v>
      </c>
      <c r="AW240" s="12" t="s">
        <v>30</v>
      </c>
      <c r="AX240" s="12" t="s">
        <v>73</v>
      </c>
      <c r="AY240" s="147" t="s">
        <v>138</v>
      </c>
    </row>
    <row r="241" spans="2:65" s="12" customFormat="1">
      <c r="B241" s="145"/>
      <c r="D241" s="146" t="s">
        <v>151</v>
      </c>
      <c r="E241" s="147" t="s">
        <v>1</v>
      </c>
      <c r="F241" s="148" t="s">
        <v>355</v>
      </c>
      <c r="H241" s="149">
        <v>1.65</v>
      </c>
      <c r="I241" s="150"/>
      <c r="L241" s="145"/>
      <c r="M241" s="151"/>
      <c r="T241" s="152"/>
      <c r="AT241" s="147" t="s">
        <v>151</v>
      </c>
      <c r="AU241" s="147" t="s">
        <v>81</v>
      </c>
      <c r="AV241" s="12" t="s">
        <v>81</v>
      </c>
      <c r="AW241" s="12" t="s">
        <v>30</v>
      </c>
      <c r="AX241" s="12" t="s">
        <v>73</v>
      </c>
      <c r="AY241" s="147" t="s">
        <v>138</v>
      </c>
    </row>
    <row r="242" spans="2:65" s="13" customFormat="1">
      <c r="B242" s="153"/>
      <c r="D242" s="146" t="s">
        <v>151</v>
      </c>
      <c r="E242" s="154" t="s">
        <v>1</v>
      </c>
      <c r="F242" s="155" t="s">
        <v>203</v>
      </c>
      <c r="H242" s="156">
        <v>3.15</v>
      </c>
      <c r="I242" s="157"/>
      <c r="L242" s="153"/>
      <c r="M242" s="158"/>
      <c r="T242" s="159"/>
      <c r="AT242" s="154" t="s">
        <v>151</v>
      </c>
      <c r="AU242" s="154" t="s">
        <v>81</v>
      </c>
      <c r="AV242" s="13" t="s">
        <v>153</v>
      </c>
      <c r="AW242" s="13" t="s">
        <v>30</v>
      </c>
      <c r="AX242" s="13" t="s">
        <v>8</v>
      </c>
      <c r="AY242" s="154" t="s">
        <v>138</v>
      </c>
    </row>
    <row r="243" spans="2:65" s="1" customFormat="1" ht="16.5" customHeight="1">
      <c r="B243" s="131"/>
      <c r="C243" s="160" t="s">
        <v>356</v>
      </c>
      <c r="D243" s="160" t="s">
        <v>284</v>
      </c>
      <c r="E243" s="161" t="s">
        <v>357</v>
      </c>
      <c r="F243" s="162" t="s">
        <v>358</v>
      </c>
      <c r="G243" s="163" t="s">
        <v>210</v>
      </c>
      <c r="H243" s="164">
        <v>6.6150000000000002</v>
      </c>
      <c r="I243" s="165"/>
      <c r="J243" s="166">
        <f>ROUND(I243*H243,0)</f>
        <v>0</v>
      </c>
      <c r="K243" s="162" t="s">
        <v>144</v>
      </c>
      <c r="L243" s="167"/>
      <c r="M243" s="168" t="s">
        <v>1</v>
      </c>
      <c r="N243" s="169" t="s">
        <v>38</v>
      </c>
      <c r="P243" s="141">
        <f>O243*H243</f>
        <v>0</v>
      </c>
      <c r="Q243" s="141">
        <v>1</v>
      </c>
      <c r="R243" s="141">
        <f>Q243*H243</f>
        <v>6.6150000000000002</v>
      </c>
      <c r="S243" s="141">
        <v>0</v>
      </c>
      <c r="T243" s="142">
        <f>S243*H243</f>
        <v>0</v>
      </c>
      <c r="AR243" s="143" t="s">
        <v>186</v>
      </c>
      <c r="AT243" s="143" t="s">
        <v>284</v>
      </c>
      <c r="AU243" s="143" t="s">
        <v>81</v>
      </c>
      <c r="AY243" s="15" t="s">
        <v>138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5" t="s">
        <v>8</v>
      </c>
      <c r="BK243" s="144">
        <f>ROUND(I243*H243,0)</f>
        <v>0</v>
      </c>
      <c r="BL243" s="15" t="s">
        <v>145</v>
      </c>
      <c r="BM243" s="143" t="s">
        <v>359</v>
      </c>
    </row>
    <row r="244" spans="2:65" s="12" customFormat="1">
      <c r="B244" s="145"/>
      <c r="D244" s="146" t="s">
        <v>151</v>
      </c>
      <c r="E244" s="147" t="s">
        <v>1</v>
      </c>
      <c r="F244" s="148" t="s">
        <v>360</v>
      </c>
      <c r="H244" s="149">
        <v>3.15</v>
      </c>
      <c r="I244" s="150"/>
      <c r="L244" s="145"/>
      <c r="M244" s="151"/>
      <c r="T244" s="152"/>
      <c r="AT244" s="147" t="s">
        <v>151</v>
      </c>
      <c r="AU244" s="147" t="s">
        <v>81</v>
      </c>
      <c r="AV244" s="12" t="s">
        <v>81</v>
      </c>
      <c r="AW244" s="12" t="s">
        <v>30</v>
      </c>
      <c r="AX244" s="12" t="s">
        <v>73</v>
      </c>
      <c r="AY244" s="147" t="s">
        <v>138</v>
      </c>
    </row>
    <row r="245" spans="2:65" s="12" customFormat="1">
      <c r="B245" s="145"/>
      <c r="D245" s="146" t="s">
        <v>151</v>
      </c>
      <c r="E245" s="147" t="s">
        <v>1</v>
      </c>
      <c r="F245" s="148" t="s">
        <v>361</v>
      </c>
      <c r="H245" s="149">
        <v>3.4649999999999999</v>
      </c>
      <c r="I245" s="150"/>
      <c r="L245" s="145"/>
      <c r="M245" s="151"/>
      <c r="T245" s="152"/>
      <c r="AT245" s="147" t="s">
        <v>151</v>
      </c>
      <c r="AU245" s="147" t="s">
        <v>81</v>
      </c>
      <c r="AV245" s="12" t="s">
        <v>81</v>
      </c>
      <c r="AW245" s="12" t="s">
        <v>30</v>
      </c>
      <c r="AX245" s="12" t="s">
        <v>73</v>
      </c>
      <c r="AY245" s="147" t="s">
        <v>138</v>
      </c>
    </row>
    <row r="246" spans="2:65" s="13" customFormat="1">
      <c r="B246" s="153"/>
      <c r="D246" s="146" t="s">
        <v>151</v>
      </c>
      <c r="E246" s="154" t="s">
        <v>1</v>
      </c>
      <c r="F246" s="155" t="s">
        <v>203</v>
      </c>
      <c r="H246" s="156">
        <v>6.6150000000000002</v>
      </c>
      <c r="I246" s="157"/>
      <c r="L246" s="153"/>
      <c r="M246" s="158"/>
      <c r="T246" s="159"/>
      <c r="AT246" s="154" t="s">
        <v>151</v>
      </c>
      <c r="AU246" s="154" t="s">
        <v>81</v>
      </c>
      <c r="AV246" s="13" t="s">
        <v>153</v>
      </c>
      <c r="AW246" s="13" t="s">
        <v>30</v>
      </c>
      <c r="AX246" s="13" t="s">
        <v>8</v>
      </c>
      <c r="AY246" s="154" t="s">
        <v>138</v>
      </c>
    </row>
    <row r="247" spans="2:65" s="1" customFormat="1" ht="24.2" customHeight="1">
      <c r="B247" s="131"/>
      <c r="C247" s="132" t="s">
        <v>362</v>
      </c>
      <c r="D247" s="132" t="s">
        <v>140</v>
      </c>
      <c r="E247" s="133" t="s">
        <v>363</v>
      </c>
      <c r="F247" s="134" t="s">
        <v>364</v>
      </c>
      <c r="G247" s="135" t="s">
        <v>167</v>
      </c>
      <c r="H247" s="136">
        <v>8.1</v>
      </c>
      <c r="I247" s="137"/>
      <c r="J247" s="138">
        <f>ROUND(I247*H247,0)</f>
        <v>0</v>
      </c>
      <c r="K247" s="134" t="s">
        <v>144</v>
      </c>
      <c r="L247" s="30"/>
      <c r="M247" s="139" t="s">
        <v>1</v>
      </c>
      <c r="N247" s="140" t="s">
        <v>38</v>
      </c>
      <c r="P247" s="141">
        <f>O247*H247</f>
        <v>0</v>
      </c>
      <c r="Q247" s="141">
        <v>2.0019999999999998</v>
      </c>
      <c r="R247" s="141">
        <f>Q247*H247</f>
        <v>16.216199999999997</v>
      </c>
      <c r="S247" s="141">
        <v>0</v>
      </c>
      <c r="T247" s="142">
        <f>S247*H247</f>
        <v>0</v>
      </c>
      <c r="AR247" s="143" t="s">
        <v>145</v>
      </c>
      <c r="AT247" s="143" t="s">
        <v>140</v>
      </c>
      <c r="AU247" s="143" t="s">
        <v>81</v>
      </c>
      <c r="AY247" s="15" t="s">
        <v>138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5" t="s">
        <v>8</v>
      </c>
      <c r="BK247" s="144">
        <f>ROUND(I247*H247,0)</f>
        <v>0</v>
      </c>
      <c r="BL247" s="15" t="s">
        <v>145</v>
      </c>
      <c r="BM247" s="143" t="s">
        <v>365</v>
      </c>
    </row>
    <row r="248" spans="2:65" s="12" customFormat="1">
      <c r="B248" s="145"/>
      <c r="D248" s="146" t="s">
        <v>151</v>
      </c>
      <c r="E248" s="147" t="s">
        <v>1</v>
      </c>
      <c r="F248" s="148" t="s">
        <v>366</v>
      </c>
      <c r="H248" s="149">
        <v>8.1</v>
      </c>
      <c r="I248" s="150"/>
      <c r="L248" s="145"/>
      <c r="M248" s="151"/>
      <c r="T248" s="152"/>
      <c r="AT248" s="147" t="s">
        <v>151</v>
      </c>
      <c r="AU248" s="147" t="s">
        <v>81</v>
      </c>
      <c r="AV248" s="12" t="s">
        <v>81</v>
      </c>
      <c r="AW248" s="12" t="s">
        <v>30</v>
      </c>
      <c r="AX248" s="12" t="s">
        <v>8</v>
      </c>
      <c r="AY248" s="147" t="s">
        <v>138</v>
      </c>
    </row>
    <row r="249" spans="2:65" s="1" customFormat="1" ht="33" customHeight="1">
      <c r="B249" s="131"/>
      <c r="C249" s="132" t="s">
        <v>367</v>
      </c>
      <c r="D249" s="132" t="s">
        <v>140</v>
      </c>
      <c r="E249" s="133" t="s">
        <v>368</v>
      </c>
      <c r="F249" s="134" t="s">
        <v>369</v>
      </c>
      <c r="G249" s="135" t="s">
        <v>257</v>
      </c>
      <c r="H249" s="136">
        <v>4.8</v>
      </c>
      <c r="I249" s="137"/>
      <c r="J249" s="138">
        <f>ROUND(I249*H249,0)</f>
        <v>0</v>
      </c>
      <c r="K249" s="134" t="s">
        <v>144</v>
      </c>
      <c r="L249" s="30"/>
      <c r="M249" s="139" t="s">
        <v>1</v>
      </c>
      <c r="N249" s="140" t="s">
        <v>38</v>
      </c>
      <c r="P249" s="141">
        <f>O249*H249</f>
        <v>0</v>
      </c>
      <c r="Q249" s="141">
        <v>1.031199</v>
      </c>
      <c r="R249" s="141">
        <f>Q249*H249</f>
        <v>4.9497551999999994</v>
      </c>
      <c r="S249" s="141">
        <v>0</v>
      </c>
      <c r="T249" s="142">
        <f>S249*H249</f>
        <v>0</v>
      </c>
      <c r="AR249" s="143" t="s">
        <v>145</v>
      </c>
      <c r="AT249" s="143" t="s">
        <v>140</v>
      </c>
      <c r="AU249" s="143" t="s">
        <v>81</v>
      </c>
      <c r="AY249" s="15" t="s">
        <v>138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5" t="s">
        <v>8</v>
      </c>
      <c r="BK249" s="144">
        <f>ROUND(I249*H249,0)</f>
        <v>0</v>
      </c>
      <c r="BL249" s="15" t="s">
        <v>145</v>
      </c>
      <c r="BM249" s="143" t="s">
        <v>370</v>
      </c>
    </row>
    <row r="250" spans="2:65" s="12" customFormat="1" ht="22.5">
      <c r="B250" s="145"/>
      <c r="D250" s="146" t="s">
        <v>151</v>
      </c>
      <c r="E250" s="147" t="s">
        <v>1</v>
      </c>
      <c r="F250" s="148" t="s">
        <v>371</v>
      </c>
      <c r="H250" s="149">
        <v>3.2</v>
      </c>
      <c r="I250" s="150"/>
      <c r="L250" s="145"/>
      <c r="M250" s="151"/>
      <c r="T250" s="152"/>
      <c r="AT250" s="147" t="s">
        <v>151</v>
      </c>
      <c r="AU250" s="147" t="s">
        <v>81</v>
      </c>
      <c r="AV250" s="12" t="s">
        <v>81</v>
      </c>
      <c r="AW250" s="12" t="s">
        <v>30</v>
      </c>
      <c r="AX250" s="12" t="s">
        <v>73</v>
      </c>
      <c r="AY250" s="147" t="s">
        <v>138</v>
      </c>
    </row>
    <row r="251" spans="2:65" s="12" customFormat="1" ht="22.5">
      <c r="B251" s="145"/>
      <c r="D251" s="146" t="s">
        <v>151</v>
      </c>
      <c r="E251" s="147" t="s">
        <v>1</v>
      </c>
      <c r="F251" s="148" t="s">
        <v>372</v>
      </c>
      <c r="H251" s="149">
        <v>1.6</v>
      </c>
      <c r="I251" s="150"/>
      <c r="L251" s="145"/>
      <c r="M251" s="151"/>
      <c r="T251" s="152"/>
      <c r="AT251" s="147" t="s">
        <v>151</v>
      </c>
      <c r="AU251" s="147" t="s">
        <v>81</v>
      </c>
      <c r="AV251" s="12" t="s">
        <v>81</v>
      </c>
      <c r="AW251" s="12" t="s">
        <v>30</v>
      </c>
      <c r="AX251" s="12" t="s">
        <v>73</v>
      </c>
      <c r="AY251" s="147" t="s">
        <v>138</v>
      </c>
    </row>
    <row r="252" spans="2:65" s="13" customFormat="1">
      <c r="B252" s="153"/>
      <c r="D252" s="146" t="s">
        <v>151</v>
      </c>
      <c r="E252" s="154" t="s">
        <v>1</v>
      </c>
      <c r="F252" s="155" t="s">
        <v>203</v>
      </c>
      <c r="H252" s="156">
        <v>4.8000000000000007</v>
      </c>
      <c r="I252" s="157"/>
      <c r="L252" s="153"/>
      <c r="M252" s="158"/>
      <c r="T252" s="159"/>
      <c r="AT252" s="154" t="s">
        <v>151</v>
      </c>
      <c r="AU252" s="154" t="s">
        <v>81</v>
      </c>
      <c r="AV252" s="13" t="s">
        <v>153</v>
      </c>
      <c r="AW252" s="13" t="s">
        <v>30</v>
      </c>
      <c r="AX252" s="13" t="s">
        <v>8</v>
      </c>
      <c r="AY252" s="154" t="s">
        <v>138</v>
      </c>
    </row>
    <row r="253" spans="2:65" s="11" customFormat="1" ht="22.9" customHeight="1">
      <c r="B253" s="119"/>
      <c r="D253" s="120" t="s">
        <v>72</v>
      </c>
      <c r="E253" s="129" t="s">
        <v>164</v>
      </c>
      <c r="F253" s="129" t="s">
        <v>373</v>
      </c>
      <c r="I253" s="122"/>
      <c r="J253" s="130">
        <f>BK253</f>
        <v>0</v>
      </c>
      <c r="L253" s="119"/>
      <c r="M253" s="124"/>
      <c r="P253" s="125">
        <f>SUM(P254:P278)</f>
        <v>0</v>
      </c>
      <c r="R253" s="125">
        <f>SUM(R254:R278)</f>
        <v>18.616582600000001</v>
      </c>
      <c r="T253" s="126">
        <f>SUM(T254:T278)</f>
        <v>0</v>
      </c>
      <c r="AR253" s="120" t="s">
        <v>8</v>
      </c>
      <c r="AT253" s="127" t="s">
        <v>72</v>
      </c>
      <c r="AU253" s="127" t="s">
        <v>8</v>
      </c>
      <c r="AY253" s="120" t="s">
        <v>138</v>
      </c>
      <c r="BK253" s="128">
        <f>SUM(BK254:BK278)</f>
        <v>0</v>
      </c>
    </row>
    <row r="254" spans="2:65" s="1" customFormat="1" ht="21.75" customHeight="1">
      <c r="B254" s="131"/>
      <c r="C254" s="132" t="s">
        <v>374</v>
      </c>
      <c r="D254" s="132" t="s">
        <v>140</v>
      </c>
      <c r="E254" s="133" t="s">
        <v>375</v>
      </c>
      <c r="F254" s="134" t="s">
        <v>376</v>
      </c>
      <c r="G254" s="135" t="s">
        <v>257</v>
      </c>
      <c r="H254" s="136">
        <v>14</v>
      </c>
      <c r="I254" s="137"/>
      <c r="J254" s="138">
        <f>ROUND(I254*H254,0)</f>
        <v>0</v>
      </c>
      <c r="K254" s="134" t="s">
        <v>144</v>
      </c>
      <c r="L254" s="30"/>
      <c r="M254" s="139" t="s">
        <v>1</v>
      </c>
      <c r="N254" s="140" t="s">
        <v>38</v>
      </c>
      <c r="P254" s="141">
        <f>O254*H254</f>
        <v>0</v>
      </c>
      <c r="Q254" s="141">
        <v>0.34499999999999997</v>
      </c>
      <c r="R254" s="141">
        <f>Q254*H254</f>
        <v>4.83</v>
      </c>
      <c r="S254" s="141">
        <v>0</v>
      </c>
      <c r="T254" s="142">
        <f>S254*H254</f>
        <v>0</v>
      </c>
      <c r="AR254" s="143" t="s">
        <v>145</v>
      </c>
      <c r="AT254" s="143" t="s">
        <v>140</v>
      </c>
      <c r="AU254" s="143" t="s">
        <v>81</v>
      </c>
      <c r="AY254" s="15" t="s">
        <v>138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5" t="s">
        <v>8</v>
      </c>
      <c r="BK254" s="144">
        <f>ROUND(I254*H254,0)</f>
        <v>0</v>
      </c>
      <c r="BL254" s="15" t="s">
        <v>145</v>
      </c>
      <c r="BM254" s="143" t="s">
        <v>377</v>
      </c>
    </row>
    <row r="255" spans="2:65" s="12" customFormat="1">
      <c r="B255" s="145"/>
      <c r="D255" s="146" t="s">
        <v>151</v>
      </c>
      <c r="E255" s="147" t="s">
        <v>1</v>
      </c>
      <c r="F255" s="148" t="s">
        <v>378</v>
      </c>
      <c r="H255" s="149">
        <v>6.5</v>
      </c>
      <c r="I255" s="150"/>
      <c r="L255" s="145"/>
      <c r="M255" s="151"/>
      <c r="T255" s="152"/>
      <c r="AT255" s="147" t="s">
        <v>151</v>
      </c>
      <c r="AU255" s="147" t="s">
        <v>81</v>
      </c>
      <c r="AV255" s="12" t="s">
        <v>81</v>
      </c>
      <c r="AW255" s="12" t="s">
        <v>30</v>
      </c>
      <c r="AX255" s="12" t="s">
        <v>73</v>
      </c>
      <c r="AY255" s="147" t="s">
        <v>138</v>
      </c>
    </row>
    <row r="256" spans="2:65" s="12" customFormat="1">
      <c r="B256" s="145"/>
      <c r="D256" s="146" t="s">
        <v>151</v>
      </c>
      <c r="E256" s="147" t="s">
        <v>1</v>
      </c>
      <c r="F256" s="148" t="s">
        <v>379</v>
      </c>
      <c r="H256" s="149">
        <v>7.5</v>
      </c>
      <c r="I256" s="150"/>
      <c r="L256" s="145"/>
      <c r="M256" s="151"/>
      <c r="T256" s="152"/>
      <c r="AT256" s="147" t="s">
        <v>151</v>
      </c>
      <c r="AU256" s="147" t="s">
        <v>81</v>
      </c>
      <c r="AV256" s="12" t="s">
        <v>81</v>
      </c>
      <c r="AW256" s="12" t="s">
        <v>30</v>
      </c>
      <c r="AX256" s="12" t="s">
        <v>73</v>
      </c>
      <c r="AY256" s="147" t="s">
        <v>138</v>
      </c>
    </row>
    <row r="257" spans="2:65" s="13" customFormat="1">
      <c r="B257" s="153"/>
      <c r="D257" s="146" t="s">
        <v>151</v>
      </c>
      <c r="E257" s="154" t="s">
        <v>1</v>
      </c>
      <c r="F257" s="155" t="s">
        <v>203</v>
      </c>
      <c r="H257" s="156">
        <v>14</v>
      </c>
      <c r="I257" s="157"/>
      <c r="L257" s="153"/>
      <c r="M257" s="158"/>
      <c r="T257" s="159"/>
      <c r="AT257" s="154" t="s">
        <v>151</v>
      </c>
      <c r="AU257" s="154" t="s">
        <v>81</v>
      </c>
      <c r="AV257" s="13" t="s">
        <v>153</v>
      </c>
      <c r="AW257" s="13" t="s">
        <v>30</v>
      </c>
      <c r="AX257" s="13" t="s">
        <v>8</v>
      </c>
      <c r="AY257" s="154" t="s">
        <v>138</v>
      </c>
    </row>
    <row r="258" spans="2:65" s="1" customFormat="1" ht="21.75" customHeight="1">
      <c r="B258" s="131"/>
      <c r="C258" s="132" t="s">
        <v>380</v>
      </c>
      <c r="D258" s="132" t="s">
        <v>140</v>
      </c>
      <c r="E258" s="133" t="s">
        <v>381</v>
      </c>
      <c r="F258" s="134" t="s">
        <v>382</v>
      </c>
      <c r="G258" s="135" t="s">
        <v>257</v>
      </c>
      <c r="H258" s="136">
        <v>14</v>
      </c>
      <c r="I258" s="137"/>
      <c r="J258" s="138">
        <f>ROUND(I258*H258,0)</f>
        <v>0</v>
      </c>
      <c r="K258" s="134" t="s">
        <v>144</v>
      </c>
      <c r="L258" s="30"/>
      <c r="M258" s="139" t="s">
        <v>1</v>
      </c>
      <c r="N258" s="140" t="s">
        <v>38</v>
      </c>
      <c r="P258" s="141">
        <f>O258*H258</f>
        <v>0</v>
      </c>
      <c r="Q258" s="141">
        <v>0.46</v>
      </c>
      <c r="R258" s="141">
        <f>Q258*H258</f>
        <v>6.44</v>
      </c>
      <c r="S258" s="141">
        <v>0</v>
      </c>
      <c r="T258" s="142">
        <f>S258*H258</f>
        <v>0</v>
      </c>
      <c r="AR258" s="143" t="s">
        <v>145</v>
      </c>
      <c r="AT258" s="143" t="s">
        <v>140</v>
      </c>
      <c r="AU258" s="143" t="s">
        <v>81</v>
      </c>
      <c r="AY258" s="15" t="s">
        <v>138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5" t="s">
        <v>8</v>
      </c>
      <c r="BK258" s="144">
        <f>ROUND(I258*H258,0)</f>
        <v>0</v>
      </c>
      <c r="BL258" s="15" t="s">
        <v>145</v>
      </c>
      <c r="BM258" s="143" t="s">
        <v>383</v>
      </c>
    </row>
    <row r="259" spans="2:65" s="12" customFormat="1">
      <c r="B259" s="145"/>
      <c r="D259" s="146" t="s">
        <v>151</v>
      </c>
      <c r="E259" s="147" t="s">
        <v>1</v>
      </c>
      <c r="F259" s="148" t="s">
        <v>378</v>
      </c>
      <c r="H259" s="149">
        <v>6.5</v>
      </c>
      <c r="I259" s="150"/>
      <c r="L259" s="145"/>
      <c r="M259" s="151"/>
      <c r="T259" s="152"/>
      <c r="AT259" s="147" t="s">
        <v>151</v>
      </c>
      <c r="AU259" s="147" t="s">
        <v>81</v>
      </c>
      <c r="AV259" s="12" t="s">
        <v>81</v>
      </c>
      <c r="AW259" s="12" t="s">
        <v>30</v>
      </c>
      <c r="AX259" s="12" t="s">
        <v>73</v>
      </c>
      <c r="AY259" s="147" t="s">
        <v>138</v>
      </c>
    </row>
    <row r="260" spans="2:65" s="12" customFormat="1">
      <c r="B260" s="145"/>
      <c r="D260" s="146" t="s">
        <v>151</v>
      </c>
      <c r="E260" s="147" t="s">
        <v>1</v>
      </c>
      <c r="F260" s="148" t="s">
        <v>379</v>
      </c>
      <c r="H260" s="149">
        <v>7.5</v>
      </c>
      <c r="I260" s="150"/>
      <c r="L260" s="145"/>
      <c r="M260" s="151"/>
      <c r="T260" s="152"/>
      <c r="AT260" s="147" t="s">
        <v>151</v>
      </c>
      <c r="AU260" s="147" t="s">
        <v>81</v>
      </c>
      <c r="AV260" s="12" t="s">
        <v>81</v>
      </c>
      <c r="AW260" s="12" t="s">
        <v>30</v>
      </c>
      <c r="AX260" s="12" t="s">
        <v>73</v>
      </c>
      <c r="AY260" s="147" t="s">
        <v>138</v>
      </c>
    </row>
    <row r="261" spans="2:65" s="13" customFormat="1">
      <c r="B261" s="153"/>
      <c r="D261" s="146" t="s">
        <v>151</v>
      </c>
      <c r="E261" s="154" t="s">
        <v>1</v>
      </c>
      <c r="F261" s="155" t="s">
        <v>203</v>
      </c>
      <c r="H261" s="156">
        <v>14</v>
      </c>
      <c r="I261" s="157"/>
      <c r="L261" s="153"/>
      <c r="M261" s="158"/>
      <c r="T261" s="159"/>
      <c r="AT261" s="154" t="s">
        <v>151</v>
      </c>
      <c r="AU261" s="154" t="s">
        <v>81</v>
      </c>
      <c r="AV261" s="13" t="s">
        <v>153</v>
      </c>
      <c r="AW261" s="13" t="s">
        <v>30</v>
      </c>
      <c r="AX261" s="13" t="s">
        <v>8</v>
      </c>
      <c r="AY261" s="154" t="s">
        <v>138</v>
      </c>
    </row>
    <row r="262" spans="2:65" s="1" customFormat="1" ht="21.75" customHeight="1">
      <c r="B262" s="131"/>
      <c r="C262" s="132" t="s">
        <v>384</v>
      </c>
      <c r="D262" s="132" t="s">
        <v>140</v>
      </c>
      <c r="E262" s="133" t="s">
        <v>385</v>
      </c>
      <c r="F262" s="134" t="s">
        <v>386</v>
      </c>
      <c r="G262" s="135" t="s">
        <v>257</v>
      </c>
      <c r="H262" s="136">
        <v>14</v>
      </c>
      <c r="I262" s="137"/>
      <c r="J262" s="138">
        <f>ROUND(I262*H262,0)</f>
        <v>0</v>
      </c>
      <c r="K262" s="134" t="s">
        <v>144</v>
      </c>
      <c r="L262" s="30"/>
      <c r="M262" s="139" t="s">
        <v>1</v>
      </c>
      <c r="N262" s="140" t="s">
        <v>38</v>
      </c>
      <c r="P262" s="141">
        <f>O262*H262</f>
        <v>0</v>
      </c>
      <c r="Q262" s="141">
        <v>0.24</v>
      </c>
      <c r="R262" s="141">
        <f>Q262*H262</f>
        <v>3.36</v>
      </c>
      <c r="S262" s="141">
        <v>0</v>
      </c>
      <c r="T262" s="142">
        <f>S262*H262</f>
        <v>0</v>
      </c>
      <c r="AR262" s="143" t="s">
        <v>145</v>
      </c>
      <c r="AT262" s="143" t="s">
        <v>140</v>
      </c>
      <c r="AU262" s="143" t="s">
        <v>81</v>
      </c>
      <c r="AY262" s="15" t="s">
        <v>138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5" t="s">
        <v>8</v>
      </c>
      <c r="BK262" s="144">
        <f>ROUND(I262*H262,0)</f>
        <v>0</v>
      </c>
      <c r="BL262" s="15" t="s">
        <v>145</v>
      </c>
      <c r="BM262" s="143" t="s">
        <v>387</v>
      </c>
    </row>
    <row r="263" spans="2:65" s="12" customFormat="1">
      <c r="B263" s="145"/>
      <c r="D263" s="146" t="s">
        <v>151</v>
      </c>
      <c r="E263" s="147" t="s">
        <v>1</v>
      </c>
      <c r="F263" s="148" t="s">
        <v>378</v>
      </c>
      <c r="H263" s="149">
        <v>6.5</v>
      </c>
      <c r="I263" s="150"/>
      <c r="L263" s="145"/>
      <c r="M263" s="151"/>
      <c r="T263" s="152"/>
      <c r="AT263" s="147" t="s">
        <v>151</v>
      </c>
      <c r="AU263" s="147" t="s">
        <v>81</v>
      </c>
      <c r="AV263" s="12" t="s">
        <v>81</v>
      </c>
      <c r="AW263" s="12" t="s">
        <v>30</v>
      </c>
      <c r="AX263" s="12" t="s">
        <v>73</v>
      </c>
      <c r="AY263" s="147" t="s">
        <v>138</v>
      </c>
    </row>
    <row r="264" spans="2:65" s="12" customFormat="1">
      <c r="B264" s="145"/>
      <c r="D264" s="146" t="s">
        <v>151</v>
      </c>
      <c r="E264" s="147" t="s">
        <v>1</v>
      </c>
      <c r="F264" s="148" t="s">
        <v>379</v>
      </c>
      <c r="H264" s="149">
        <v>7.5</v>
      </c>
      <c r="I264" s="150"/>
      <c r="L264" s="145"/>
      <c r="M264" s="151"/>
      <c r="T264" s="152"/>
      <c r="AT264" s="147" t="s">
        <v>151</v>
      </c>
      <c r="AU264" s="147" t="s">
        <v>81</v>
      </c>
      <c r="AV264" s="12" t="s">
        <v>81</v>
      </c>
      <c r="AW264" s="12" t="s">
        <v>30</v>
      </c>
      <c r="AX264" s="12" t="s">
        <v>73</v>
      </c>
      <c r="AY264" s="147" t="s">
        <v>138</v>
      </c>
    </row>
    <row r="265" spans="2:65" s="13" customFormat="1">
      <c r="B265" s="153"/>
      <c r="D265" s="146" t="s">
        <v>151</v>
      </c>
      <c r="E265" s="154" t="s">
        <v>1</v>
      </c>
      <c r="F265" s="155" t="s">
        <v>203</v>
      </c>
      <c r="H265" s="156">
        <v>14</v>
      </c>
      <c r="I265" s="157"/>
      <c r="L265" s="153"/>
      <c r="M265" s="158"/>
      <c r="T265" s="159"/>
      <c r="AT265" s="154" t="s">
        <v>151</v>
      </c>
      <c r="AU265" s="154" t="s">
        <v>81</v>
      </c>
      <c r="AV265" s="13" t="s">
        <v>153</v>
      </c>
      <c r="AW265" s="13" t="s">
        <v>30</v>
      </c>
      <c r="AX265" s="13" t="s">
        <v>8</v>
      </c>
      <c r="AY265" s="154" t="s">
        <v>138</v>
      </c>
    </row>
    <row r="266" spans="2:65" s="1" customFormat="1" ht="21.75" customHeight="1">
      <c r="B266" s="131"/>
      <c r="C266" s="132" t="s">
        <v>388</v>
      </c>
      <c r="D266" s="132" t="s">
        <v>140</v>
      </c>
      <c r="E266" s="133" t="s">
        <v>389</v>
      </c>
      <c r="F266" s="134" t="s">
        <v>390</v>
      </c>
      <c r="G266" s="135" t="s">
        <v>257</v>
      </c>
      <c r="H266" s="136">
        <v>14</v>
      </c>
      <c r="I266" s="137"/>
      <c r="J266" s="138">
        <f>ROUND(I266*H266,0)</f>
        <v>0</v>
      </c>
      <c r="K266" s="134" t="s">
        <v>144</v>
      </c>
      <c r="L266" s="30"/>
      <c r="M266" s="139" t="s">
        <v>1</v>
      </c>
      <c r="N266" s="140" t="s">
        <v>38</v>
      </c>
      <c r="P266" s="141">
        <f>O266*H266</f>
        <v>0</v>
      </c>
      <c r="Q266" s="141">
        <v>1.6619999999999999E-2</v>
      </c>
      <c r="R266" s="141">
        <f>Q266*H266</f>
        <v>0.23268</v>
      </c>
      <c r="S266" s="141">
        <v>0</v>
      </c>
      <c r="T266" s="142">
        <f>S266*H266</f>
        <v>0</v>
      </c>
      <c r="AR266" s="143" t="s">
        <v>145</v>
      </c>
      <c r="AT266" s="143" t="s">
        <v>140</v>
      </c>
      <c r="AU266" s="143" t="s">
        <v>81</v>
      </c>
      <c r="AY266" s="15" t="s">
        <v>138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5" t="s">
        <v>8</v>
      </c>
      <c r="BK266" s="144">
        <f>ROUND(I266*H266,0)</f>
        <v>0</v>
      </c>
      <c r="BL266" s="15" t="s">
        <v>145</v>
      </c>
      <c r="BM266" s="143" t="s">
        <v>391</v>
      </c>
    </row>
    <row r="267" spans="2:65" s="12" customFormat="1">
      <c r="B267" s="145"/>
      <c r="D267" s="146" t="s">
        <v>151</v>
      </c>
      <c r="E267" s="147" t="s">
        <v>1</v>
      </c>
      <c r="F267" s="148" t="s">
        <v>378</v>
      </c>
      <c r="H267" s="149">
        <v>6.5</v>
      </c>
      <c r="I267" s="150"/>
      <c r="L267" s="145"/>
      <c r="M267" s="151"/>
      <c r="T267" s="152"/>
      <c r="AT267" s="147" t="s">
        <v>151</v>
      </c>
      <c r="AU267" s="147" t="s">
        <v>81</v>
      </c>
      <c r="AV267" s="12" t="s">
        <v>81</v>
      </c>
      <c r="AW267" s="12" t="s">
        <v>30</v>
      </c>
      <c r="AX267" s="12" t="s">
        <v>73</v>
      </c>
      <c r="AY267" s="147" t="s">
        <v>138</v>
      </c>
    </row>
    <row r="268" spans="2:65" s="12" customFormat="1">
      <c r="B268" s="145"/>
      <c r="D268" s="146" t="s">
        <v>151</v>
      </c>
      <c r="E268" s="147" t="s">
        <v>1</v>
      </c>
      <c r="F268" s="148" t="s">
        <v>379</v>
      </c>
      <c r="H268" s="149">
        <v>7.5</v>
      </c>
      <c r="I268" s="150"/>
      <c r="L268" s="145"/>
      <c r="M268" s="151"/>
      <c r="T268" s="152"/>
      <c r="AT268" s="147" t="s">
        <v>151</v>
      </c>
      <c r="AU268" s="147" t="s">
        <v>81</v>
      </c>
      <c r="AV268" s="12" t="s">
        <v>81</v>
      </c>
      <c r="AW268" s="12" t="s">
        <v>30</v>
      </c>
      <c r="AX268" s="12" t="s">
        <v>73</v>
      </c>
      <c r="AY268" s="147" t="s">
        <v>138</v>
      </c>
    </row>
    <row r="269" spans="2:65" s="13" customFormat="1">
      <c r="B269" s="153"/>
      <c r="D269" s="146" t="s">
        <v>151</v>
      </c>
      <c r="E269" s="154" t="s">
        <v>1</v>
      </c>
      <c r="F269" s="155" t="s">
        <v>203</v>
      </c>
      <c r="H269" s="156">
        <v>14</v>
      </c>
      <c r="I269" s="157"/>
      <c r="L269" s="153"/>
      <c r="M269" s="158"/>
      <c r="T269" s="159"/>
      <c r="AT269" s="154" t="s">
        <v>151</v>
      </c>
      <c r="AU269" s="154" t="s">
        <v>81</v>
      </c>
      <c r="AV269" s="13" t="s">
        <v>153</v>
      </c>
      <c r="AW269" s="13" t="s">
        <v>30</v>
      </c>
      <c r="AX269" s="13" t="s">
        <v>8</v>
      </c>
      <c r="AY269" s="154" t="s">
        <v>138</v>
      </c>
    </row>
    <row r="270" spans="2:65" s="1" customFormat="1" ht="24.2" customHeight="1">
      <c r="B270" s="131"/>
      <c r="C270" s="132" t="s">
        <v>392</v>
      </c>
      <c r="D270" s="132" t="s">
        <v>140</v>
      </c>
      <c r="E270" s="133" t="s">
        <v>393</v>
      </c>
      <c r="F270" s="134" t="s">
        <v>394</v>
      </c>
      <c r="G270" s="135" t="s">
        <v>257</v>
      </c>
      <c r="H270" s="136">
        <v>11.46</v>
      </c>
      <c r="I270" s="137"/>
      <c r="J270" s="138">
        <f>ROUND(I270*H270,0)</f>
        <v>0</v>
      </c>
      <c r="K270" s="134" t="s">
        <v>144</v>
      </c>
      <c r="L270" s="30"/>
      <c r="M270" s="139" t="s">
        <v>1</v>
      </c>
      <c r="N270" s="140" t="s">
        <v>38</v>
      </c>
      <c r="P270" s="141">
        <f>O270*H270</f>
        <v>0</v>
      </c>
      <c r="Q270" s="141">
        <v>5.1000000000000004E-4</v>
      </c>
      <c r="R270" s="141">
        <f>Q270*H270</f>
        <v>5.844600000000001E-3</v>
      </c>
      <c r="S270" s="141">
        <v>0</v>
      </c>
      <c r="T270" s="142">
        <f>S270*H270</f>
        <v>0</v>
      </c>
      <c r="AR270" s="143" t="s">
        <v>145</v>
      </c>
      <c r="AT270" s="143" t="s">
        <v>140</v>
      </c>
      <c r="AU270" s="143" t="s">
        <v>81</v>
      </c>
      <c r="AY270" s="15" t="s">
        <v>138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5" t="s">
        <v>8</v>
      </c>
      <c r="BK270" s="144">
        <f>ROUND(I270*H270,0)</f>
        <v>0</v>
      </c>
      <c r="BL270" s="15" t="s">
        <v>145</v>
      </c>
      <c r="BM270" s="143" t="s">
        <v>395</v>
      </c>
    </row>
    <row r="271" spans="2:65" s="12" customFormat="1">
      <c r="B271" s="145"/>
      <c r="D271" s="146" t="s">
        <v>151</v>
      </c>
      <c r="E271" s="147" t="s">
        <v>1</v>
      </c>
      <c r="F271" s="148" t="s">
        <v>96</v>
      </c>
      <c r="H271" s="149">
        <v>11.46</v>
      </c>
      <c r="I271" s="150"/>
      <c r="L271" s="145"/>
      <c r="M271" s="151"/>
      <c r="T271" s="152"/>
      <c r="AT271" s="147" t="s">
        <v>151</v>
      </c>
      <c r="AU271" s="147" t="s">
        <v>81</v>
      </c>
      <c r="AV271" s="12" t="s">
        <v>81</v>
      </c>
      <c r="AW271" s="12" t="s">
        <v>30</v>
      </c>
      <c r="AX271" s="12" t="s">
        <v>8</v>
      </c>
      <c r="AY271" s="147" t="s">
        <v>138</v>
      </c>
    </row>
    <row r="272" spans="2:65" s="1" customFormat="1" ht="24.2" customHeight="1">
      <c r="B272" s="131"/>
      <c r="C272" s="132" t="s">
        <v>396</v>
      </c>
      <c r="D272" s="132" t="s">
        <v>140</v>
      </c>
      <c r="E272" s="133" t="s">
        <v>397</v>
      </c>
      <c r="F272" s="134" t="s">
        <v>398</v>
      </c>
      <c r="G272" s="135" t="s">
        <v>257</v>
      </c>
      <c r="H272" s="136">
        <v>22.92</v>
      </c>
      <c r="I272" s="137"/>
      <c r="J272" s="138">
        <f>ROUND(I272*H272,0)</f>
        <v>0</v>
      </c>
      <c r="K272" s="134" t="s">
        <v>144</v>
      </c>
      <c r="L272" s="30"/>
      <c r="M272" s="139" t="s">
        <v>1</v>
      </c>
      <c r="N272" s="140" t="s">
        <v>38</v>
      </c>
      <c r="P272" s="141">
        <f>O272*H272</f>
        <v>0</v>
      </c>
      <c r="Q272" s="141">
        <v>0.10373</v>
      </c>
      <c r="R272" s="141">
        <f>Q272*H272</f>
        <v>2.3774916000000004</v>
      </c>
      <c r="S272" s="141">
        <v>0</v>
      </c>
      <c r="T272" s="142">
        <f>S272*H272</f>
        <v>0</v>
      </c>
      <c r="AR272" s="143" t="s">
        <v>145</v>
      </c>
      <c r="AT272" s="143" t="s">
        <v>140</v>
      </c>
      <c r="AU272" s="143" t="s">
        <v>81</v>
      </c>
      <c r="AY272" s="15" t="s">
        <v>138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5" t="s">
        <v>8</v>
      </c>
      <c r="BK272" s="144">
        <f>ROUND(I272*H272,0)</f>
        <v>0</v>
      </c>
      <c r="BL272" s="15" t="s">
        <v>145</v>
      </c>
      <c r="BM272" s="143" t="s">
        <v>399</v>
      </c>
    </row>
    <row r="273" spans="2:65" s="12" customFormat="1" ht="22.5">
      <c r="B273" s="145"/>
      <c r="D273" s="146" t="s">
        <v>151</v>
      </c>
      <c r="E273" s="147" t="s">
        <v>1</v>
      </c>
      <c r="F273" s="148" t="s">
        <v>400</v>
      </c>
      <c r="H273" s="149">
        <v>11.46</v>
      </c>
      <c r="I273" s="150"/>
      <c r="L273" s="145"/>
      <c r="M273" s="151"/>
      <c r="T273" s="152"/>
      <c r="AT273" s="147" t="s">
        <v>151</v>
      </c>
      <c r="AU273" s="147" t="s">
        <v>81</v>
      </c>
      <c r="AV273" s="12" t="s">
        <v>81</v>
      </c>
      <c r="AW273" s="12" t="s">
        <v>30</v>
      </c>
      <c r="AX273" s="12" t="s">
        <v>73</v>
      </c>
      <c r="AY273" s="147" t="s">
        <v>138</v>
      </c>
    </row>
    <row r="274" spans="2:65" s="13" customFormat="1">
      <c r="B274" s="153"/>
      <c r="D274" s="146" t="s">
        <v>151</v>
      </c>
      <c r="E274" s="154" t="s">
        <v>96</v>
      </c>
      <c r="F274" s="155" t="s">
        <v>203</v>
      </c>
      <c r="H274" s="156">
        <v>11.46</v>
      </c>
      <c r="I274" s="157"/>
      <c r="L274" s="153"/>
      <c r="M274" s="158"/>
      <c r="T274" s="159"/>
      <c r="AT274" s="154" t="s">
        <v>151</v>
      </c>
      <c r="AU274" s="154" t="s">
        <v>81</v>
      </c>
      <c r="AV274" s="13" t="s">
        <v>153</v>
      </c>
      <c r="AW274" s="13" t="s">
        <v>30</v>
      </c>
      <c r="AX274" s="13" t="s">
        <v>73</v>
      </c>
      <c r="AY274" s="154" t="s">
        <v>138</v>
      </c>
    </row>
    <row r="275" spans="2:65" s="12" customFormat="1">
      <c r="B275" s="145"/>
      <c r="D275" s="146" t="s">
        <v>151</v>
      </c>
      <c r="E275" s="147" t="s">
        <v>1</v>
      </c>
      <c r="F275" s="148" t="s">
        <v>401</v>
      </c>
      <c r="H275" s="149">
        <v>22.92</v>
      </c>
      <c r="I275" s="150"/>
      <c r="L275" s="145"/>
      <c r="M275" s="151"/>
      <c r="T275" s="152"/>
      <c r="AT275" s="147" t="s">
        <v>151</v>
      </c>
      <c r="AU275" s="147" t="s">
        <v>81</v>
      </c>
      <c r="AV275" s="12" t="s">
        <v>81</v>
      </c>
      <c r="AW275" s="12" t="s">
        <v>30</v>
      </c>
      <c r="AX275" s="12" t="s">
        <v>8</v>
      </c>
      <c r="AY275" s="147" t="s">
        <v>138</v>
      </c>
    </row>
    <row r="276" spans="2:65" s="1" customFormat="1" ht="24.2" customHeight="1">
      <c r="B276" s="131"/>
      <c r="C276" s="132" t="s">
        <v>402</v>
      </c>
      <c r="D276" s="132" t="s">
        <v>140</v>
      </c>
      <c r="E276" s="133" t="s">
        <v>403</v>
      </c>
      <c r="F276" s="134" t="s">
        <v>404</v>
      </c>
      <c r="G276" s="135" t="s">
        <v>257</v>
      </c>
      <c r="H276" s="136">
        <v>1.6</v>
      </c>
      <c r="I276" s="137"/>
      <c r="J276" s="138">
        <f>ROUND(I276*H276,0)</f>
        <v>0</v>
      </c>
      <c r="K276" s="134" t="s">
        <v>144</v>
      </c>
      <c r="L276" s="30"/>
      <c r="M276" s="139" t="s">
        <v>1</v>
      </c>
      <c r="N276" s="140" t="s">
        <v>38</v>
      </c>
      <c r="P276" s="141">
        <f>O276*H276</f>
        <v>0</v>
      </c>
      <c r="Q276" s="141">
        <v>0.85660400000000003</v>
      </c>
      <c r="R276" s="141">
        <f>Q276*H276</f>
        <v>1.3705664000000002</v>
      </c>
      <c r="S276" s="141">
        <v>0</v>
      </c>
      <c r="T276" s="142">
        <f>S276*H276</f>
        <v>0</v>
      </c>
      <c r="AR276" s="143" t="s">
        <v>145</v>
      </c>
      <c r="AT276" s="143" t="s">
        <v>140</v>
      </c>
      <c r="AU276" s="143" t="s">
        <v>81</v>
      </c>
      <c r="AY276" s="15" t="s">
        <v>138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5" t="s">
        <v>8</v>
      </c>
      <c r="BK276" s="144">
        <f>ROUND(I276*H276,0)</f>
        <v>0</v>
      </c>
      <c r="BL276" s="15" t="s">
        <v>145</v>
      </c>
      <c r="BM276" s="143" t="s">
        <v>405</v>
      </c>
    </row>
    <row r="277" spans="2:65" s="12" customFormat="1" ht="22.5">
      <c r="B277" s="145"/>
      <c r="D277" s="146" t="s">
        <v>151</v>
      </c>
      <c r="E277" s="147" t="s">
        <v>1</v>
      </c>
      <c r="F277" s="148" t="s">
        <v>372</v>
      </c>
      <c r="H277" s="149">
        <v>1.6</v>
      </c>
      <c r="I277" s="150"/>
      <c r="L277" s="145"/>
      <c r="M277" s="151"/>
      <c r="T277" s="152"/>
      <c r="AT277" s="147" t="s">
        <v>151</v>
      </c>
      <c r="AU277" s="147" t="s">
        <v>81</v>
      </c>
      <c r="AV277" s="12" t="s">
        <v>81</v>
      </c>
      <c r="AW277" s="12" t="s">
        <v>30</v>
      </c>
      <c r="AX277" s="12" t="s">
        <v>73</v>
      </c>
      <c r="AY277" s="147" t="s">
        <v>138</v>
      </c>
    </row>
    <row r="278" spans="2:65" s="13" customFormat="1">
      <c r="B278" s="153"/>
      <c r="D278" s="146" t="s">
        <v>151</v>
      </c>
      <c r="E278" s="154" t="s">
        <v>1</v>
      </c>
      <c r="F278" s="155" t="s">
        <v>203</v>
      </c>
      <c r="H278" s="156">
        <v>1.6</v>
      </c>
      <c r="I278" s="157"/>
      <c r="L278" s="153"/>
      <c r="M278" s="158"/>
      <c r="T278" s="159"/>
      <c r="AT278" s="154" t="s">
        <v>151</v>
      </c>
      <c r="AU278" s="154" t="s">
        <v>81</v>
      </c>
      <c r="AV278" s="13" t="s">
        <v>153</v>
      </c>
      <c r="AW278" s="13" t="s">
        <v>30</v>
      </c>
      <c r="AX278" s="13" t="s">
        <v>8</v>
      </c>
      <c r="AY278" s="154" t="s">
        <v>138</v>
      </c>
    </row>
    <row r="279" spans="2:65" s="11" customFormat="1" ht="22.9" customHeight="1">
      <c r="B279" s="119"/>
      <c r="D279" s="120" t="s">
        <v>72</v>
      </c>
      <c r="E279" s="129" t="s">
        <v>172</v>
      </c>
      <c r="F279" s="129" t="s">
        <v>406</v>
      </c>
      <c r="I279" s="122"/>
      <c r="J279" s="130">
        <f>BK279</f>
        <v>0</v>
      </c>
      <c r="L279" s="119"/>
      <c r="M279" s="124"/>
      <c r="P279" s="125">
        <f>SUM(P280:P289)</f>
        <v>0</v>
      </c>
      <c r="R279" s="125">
        <f>SUM(R280:R289)</f>
        <v>1.2047445919999999</v>
      </c>
      <c r="T279" s="126">
        <f>SUM(T280:T289)</f>
        <v>0</v>
      </c>
      <c r="AR279" s="120" t="s">
        <v>8</v>
      </c>
      <c r="AT279" s="127" t="s">
        <v>72</v>
      </c>
      <c r="AU279" s="127" t="s">
        <v>8</v>
      </c>
      <c r="AY279" s="120" t="s">
        <v>138</v>
      </c>
      <c r="BK279" s="128">
        <f>SUM(BK280:BK289)</f>
        <v>0</v>
      </c>
    </row>
    <row r="280" spans="2:65" s="1" customFormat="1" ht="24.2" customHeight="1">
      <c r="B280" s="131"/>
      <c r="C280" s="132" t="s">
        <v>407</v>
      </c>
      <c r="D280" s="132" t="s">
        <v>140</v>
      </c>
      <c r="E280" s="133" t="s">
        <v>408</v>
      </c>
      <c r="F280" s="134" t="s">
        <v>409</v>
      </c>
      <c r="G280" s="135" t="s">
        <v>257</v>
      </c>
      <c r="H280" s="136">
        <v>16.648</v>
      </c>
      <c r="I280" s="137"/>
      <c r="J280" s="138">
        <f>ROUND(I280*H280,0)</f>
        <v>0</v>
      </c>
      <c r="K280" s="134" t="s">
        <v>144</v>
      </c>
      <c r="L280" s="30"/>
      <c r="M280" s="139" t="s">
        <v>1</v>
      </c>
      <c r="N280" s="140" t="s">
        <v>38</v>
      </c>
      <c r="P280" s="141">
        <f>O280*H280</f>
        <v>0</v>
      </c>
      <c r="Q280" s="141">
        <v>4.64E-4</v>
      </c>
      <c r="R280" s="141">
        <f>Q280*H280</f>
        <v>7.7246720000000001E-3</v>
      </c>
      <c r="S280" s="141">
        <v>0</v>
      </c>
      <c r="T280" s="142">
        <f>S280*H280</f>
        <v>0</v>
      </c>
      <c r="AR280" s="143" t="s">
        <v>145</v>
      </c>
      <c r="AT280" s="143" t="s">
        <v>140</v>
      </c>
      <c r="AU280" s="143" t="s">
        <v>81</v>
      </c>
      <c r="AY280" s="15" t="s">
        <v>138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5" t="s">
        <v>8</v>
      </c>
      <c r="BK280" s="144">
        <f>ROUND(I280*H280,0)</f>
        <v>0</v>
      </c>
      <c r="BL280" s="15" t="s">
        <v>145</v>
      </c>
      <c r="BM280" s="143" t="s">
        <v>410</v>
      </c>
    </row>
    <row r="281" spans="2:65" s="12" customFormat="1" ht="22.5">
      <c r="B281" s="145"/>
      <c r="D281" s="146" t="s">
        <v>151</v>
      </c>
      <c r="E281" s="147" t="s">
        <v>1</v>
      </c>
      <c r="F281" s="148" t="s">
        <v>411</v>
      </c>
      <c r="H281" s="149">
        <v>7.258</v>
      </c>
      <c r="I281" s="150"/>
      <c r="L281" s="145"/>
      <c r="M281" s="151"/>
      <c r="T281" s="152"/>
      <c r="AT281" s="147" t="s">
        <v>151</v>
      </c>
      <c r="AU281" s="147" t="s">
        <v>81</v>
      </c>
      <c r="AV281" s="12" t="s">
        <v>81</v>
      </c>
      <c r="AW281" s="12" t="s">
        <v>30</v>
      </c>
      <c r="AX281" s="12" t="s">
        <v>73</v>
      </c>
      <c r="AY281" s="147" t="s">
        <v>138</v>
      </c>
    </row>
    <row r="282" spans="2:65" s="12" customFormat="1" ht="22.5">
      <c r="B282" s="145"/>
      <c r="D282" s="146" t="s">
        <v>151</v>
      </c>
      <c r="E282" s="147" t="s">
        <v>1</v>
      </c>
      <c r="F282" s="148" t="s">
        <v>412</v>
      </c>
      <c r="H282" s="149">
        <v>2.5649999999999999</v>
      </c>
      <c r="I282" s="150"/>
      <c r="L282" s="145"/>
      <c r="M282" s="151"/>
      <c r="T282" s="152"/>
      <c r="AT282" s="147" t="s">
        <v>151</v>
      </c>
      <c r="AU282" s="147" t="s">
        <v>81</v>
      </c>
      <c r="AV282" s="12" t="s">
        <v>81</v>
      </c>
      <c r="AW282" s="12" t="s">
        <v>30</v>
      </c>
      <c r="AX282" s="12" t="s">
        <v>73</v>
      </c>
      <c r="AY282" s="147" t="s">
        <v>138</v>
      </c>
    </row>
    <row r="283" spans="2:65" s="12" customFormat="1">
      <c r="B283" s="145"/>
      <c r="D283" s="146" t="s">
        <v>151</v>
      </c>
      <c r="E283" s="147" t="s">
        <v>1</v>
      </c>
      <c r="F283" s="148" t="s">
        <v>413</v>
      </c>
      <c r="H283" s="149">
        <v>3.25</v>
      </c>
      <c r="I283" s="150"/>
      <c r="L283" s="145"/>
      <c r="M283" s="151"/>
      <c r="T283" s="152"/>
      <c r="AT283" s="147" t="s">
        <v>151</v>
      </c>
      <c r="AU283" s="147" t="s">
        <v>81</v>
      </c>
      <c r="AV283" s="12" t="s">
        <v>81</v>
      </c>
      <c r="AW283" s="12" t="s">
        <v>30</v>
      </c>
      <c r="AX283" s="12" t="s">
        <v>73</v>
      </c>
      <c r="AY283" s="147" t="s">
        <v>138</v>
      </c>
    </row>
    <row r="284" spans="2:65" s="12" customFormat="1">
      <c r="B284" s="145"/>
      <c r="D284" s="146" t="s">
        <v>151</v>
      </c>
      <c r="E284" s="147" t="s">
        <v>1</v>
      </c>
      <c r="F284" s="148" t="s">
        <v>414</v>
      </c>
      <c r="H284" s="149">
        <v>3.5750000000000002</v>
      </c>
      <c r="I284" s="150"/>
      <c r="L284" s="145"/>
      <c r="M284" s="151"/>
      <c r="T284" s="152"/>
      <c r="AT284" s="147" t="s">
        <v>151</v>
      </c>
      <c r="AU284" s="147" t="s">
        <v>81</v>
      </c>
      <c r="AV284" s="12" t="s">
        <v>81</v>
      </c>
      <c r="AW284" s="12" t="s">
        <v>30</v>
      </c>
      <c r="AX284" s="12" t="s">
        <v>73</v>
      </c>
      <c r="AY284" s="147" t="s">
        <v>138</v>
      </c>
    </row>
    <row r="285" spans="2:65" s="13" customFormat="1">
      <c r="B285" s="153"/>
      <c r="D285" s="146" t="s">
        <v>151</v>
      </c>
      <c r="E285" s="154" t="s">
        <v>1</v>
      </c>
      <c r="F285" s="155" t="s">
        <v>203</v>
      </c>
      <c r="H285" s="156">
        <v>16.648</v>
      </c>
      <c r="I285" s="157"/>
      <c r="L285" s="153"/>
      <c r="M285" s="158"/>
      <c r="T285" s="159"/>
      <c r="AT285" s="154" t="s">
        <v>151</v>
      </c>
      <c r="AU285" s="154" t="s">
        <v>81</v>
      </c>
      <c r="AV285" s="13" t="s">
        <v>153</v>
      </c>
      <c r="AW285" s="13" t="s">
        <v>30</v>
      </c>
      <c r="AX285" s="13" t="s">
        <v>8</v>
      </c>
      <c r="AY285" s="154" t="s">
        <v>138</v>
      </c>
    </row>
    <row r="286" spans="2:65" s="1" customFormat="1" ht="24.2" customHeight="1">
      <c r="B286" s="131"/>
      <c r="C286" s="132" t="s">
        <v>415</v>
      </c>
      <c r="D286" s="132" t="s">
        <v>140</v>
      </c>
      <c r="E286" s="133" t="s">
        <v>416</v>
      </c>
      <c r="F286" s="134" t="s">
        <v>417</v>
      </c>
      <c r="G286" s="135" t="s">
        <v>257</v>
      </c>
      <c r="H286" s="136">
        <v>14.134</v>
      </c>
      <c r="I286" s="137"/>
      <c r="J286" s="138">
        <f>ROUND(I286*H286,0)</f>
        <v>0</v>
      </c>
      <c r="K286" s="134" t="s">
        <v>144</v>
      </c>
      <c r="L286" s="30"/>
      <c r="M286" s="139" t="s">
        <v>1</v>
      </c>
      <c r="N286" s="140" t="s">
        <v>38</v>
      </c>
      <c r="P286" s="141">
        <f>O286*H286</f>
        <v>0</v>
      </c>
      <c r="Q286" s="141">
        <v>8.4000000000000005E-2</v>
      </c>
      <c r="R286" s="141">
        <f>Q286*H286</f>
        <v>1.1872560000000001</v>
      </c>
      <c r="S286" s="141">
        <v>0</v>
      </c>
      <c r="T286" s="142">
        <f>S286*H286</f>
        <v>0</v>
      </c>
      <c r="AR286" s="143" t="s">
        <v>145</v>
      </c>
      <c r="AT286" s="143" t="s">
        <v>140</v>
      </c>
      <c r="AU286" s="143" t="s">
        <v>81</v>
      </c>
      <c r="AY286" s="15" t="s">
        <v>138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5" t="s">
        <v>8</v>
      </c>
      <c r="BK286" s="144">
        <f>ROUND(I286*H286,0)</f>
        <v>0</v>
      </c>
      <c r="BL286" s="15" t="s">
        <v>145</v>
      </c>
      <c r="BM286" s="143" t="s">
        <v>418</v>
      </c>
    </row>
    <row r="287" spans="2:65" s="12" customFormat="1">
      <c r="B287" s="145"/>
      <c r="D287" s="146" t="s">
        <v>151</v>
      </c>
      <c r="E287" s="147" t="s">
        <v>1</v>
      </c>
      <c r="F287" s="148" t="s">
        <v>419</v>
      </c>
      <c r="H287" s="149">
        <v>14.134</v>
      </c>
      <c r="I287" s="150"/>
      <c r="L287" s="145"/>
      <c r="M287" s="151"/>
      <c r="T287" s="152"/>
      <c r="AT287" s="147" t="s">
        <v>151</v>
      </c>
      <c r="AU287" s="147" t="s">
        <v>81</v>
      </c>
      <c r="AV287" s="12" t="s">
        <v>81</v>
      </c>
      <c r="AW287" s="12" t="s">
        <v>30</v>
      </c>
      <c r="AX287" s="12" t="s">
        <v>8</v>
      </c>
      <c r="AY287" s="147" t="s">
        <v>138</v>
      </c>
    </row>
    <row r="288" spans="2:65" s="1" customFormat="1" ht="24.2" customHeight="1">
      <c r="B288" s="131"/>
      <c r="C288" s="132" t="s">
        <v>420</v>
      </c>
      <c r="D288" s="132" t="s">
        <v>140</v>
      </c>
      <c r="E288" s="133" t="s">
        <v>421</v>
      </c>
      <c r="F288" s="134" t="s">
        <v>422</v>
      </c>
      <c r="G288" s="135" t="s">
        <v>257</v>
      </c>
      <c r="H288" s="136">
        <v>6.8760000000000003</v>
      </c>
      <c r="I288" s="137"/>
      <c r="J288" s="138">
        <f>ROUND(I288*H288,0)</f>
        <v>0</v>
      </c>
      <c r="K288" s="134" t="s">
        <v>144</v>
      </c>
      <c r="L288" s="30"/>
      <c r="M288" s="139" t="s">
        <v>1</v>
      </c>
      <c r="N288" s="140" t="s">
        <v>38</v>
      </c>
      <c r="P288" s="141">
        <f>O288*H288</f>
        <v>0</v>
      </c>
      <c r="Q288" s="141">
        <v>1.42E-3</v>
      </c>
      <c r="R288" s="141">
        <f>Q288*H288</f>
        <v>9.7639200000000006E-3</v>
      </c>
      <c r="S288" s="141">
        <v>0</v>
      </c>
      <c r="T288" s="142">
        <f>S288*H288</f>
        <v>0</v>
      </c>
      <c r="AR288" s="143" t="s">
        <v>145</v>
      </c>
      <c r="AT288" s="143" t="s">
        <v>140</v>
      </c>
      <c r="AU288" s="143" t="s">
        <v>81</v>
      </c>
      <c r="AY288" s="15" t="s">
        <v>138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5" t="s">
        <v>8</v>
      </c>
      <c r="BK288" s="144">
        <f>ROUND(I288*H288,0)</f>
        <v>0</v>
      </c>
      <c r="BL288" s="15" t="s">
        <v>145</v>
      </c>
      <c r="BM288" s="143" t="s">
        <v>423</v>
      </c>
    </row>
    <row r="289" spans="2:65" s="12" customFormat="1">
      <c r="B289" s="145"/>
      <c r="D289" s="146" t="s">
        <v>151</v>
      </c>
      <c r="E289" s="147" t="s">
        <v>1</v>
      </c>
      <c r="F289" s="148" t="s">
        <v>424</v>
      </c>
      <c r="H289" s="149">
        <v>6.8760000000000003</v>
      </c>
      <c r="I289" s="150"/>
      <c r="L289" s="145"/>
      <c r="M289" s="151"/>
      <c r="T289" s="152"/>
      <c r="AT289" s="147" t="s">
        <v>151</v>
      </c>
      <c r="AU289" s="147" t="s">
        <v>81</v>
      </c>
      <c r="AV289" s="12" t="s">
        <v>81</v>
      </c>
      <c r="AW289" s="12" t="s">
        <v>30</v>
      </c>
      <c r="AX289" s="12" t="s">
        <v>8</v>
      </c>
      <c r="AY289" s="147" t="s">
        <v>138</v>
      </c>
    </row>
    <row r="290" spans="2:65" s="11" customFormat="1" ht="22.9" customHeight="1">
      <c r="B290" s="119"/>
      <c r="D290" s="120" t="s">
        <v>72</v>
      </c>
      <c r="E290" s="129" t="s">
        <v>186</v>
      </c>
      <c r="F290" s="129" t="s">
        <v>425</v>
      </c>
      <c r="I290" s="122"/>
      <c r="J290" s="130">
        <f>BK290</f>
        <v>0</v>
      </c>
      <c r="L290" s="119"/>
      <c r="M290" s="124"/>
      <c r="P290" s="125">
        <f>SUM(P291:P295)</f>
        <v>0</v>
      </c>
      <c r="R290" s="125">
        <f>SUM(R291:R295)</f>
        <v>0.17430259999999997</v>
      </c>
      <c r="T290" s="126">
        <f>SUM(T291:T295)</f>
        <v>0</v>
      </c>
      <c r="AR290" s="120" t="s">
        <v>8</v>
      </c>
      <c r="AT290" s="127" t="s">
        <v>72</v>
      </c>
      <c r="AU290" s="127" t="s">
        <v>8</v>
      </c>
      <c r="AY290" s="120" t="s">
        <v>138</v>
      </c>
      <c r="BK290" s="128">
        <f>SUM(BK291:BK295)</f>
        <v>0</v>
      </c>
    </row>
    <row r="291" spans="2:65" s="1" customFormat="1" ht="33" customHeight="1">
      <c r="B291" s="131"/>
      <c r="C291" s="132" t="s">
        <v>426</v>
      </c>
      <c r="D291" s="132" t="s">
        <v>140</v>
      </c>
      <c r="E291" s="133" t="s">
        <v>427</v>
      </c>
      <c r="F291" s="134" t="s">
        <v>428</v>
      </c>
      <c r="G291" s="135" t="s">
        <v>143</v>
      </c>
      <c r="H291" s="136">
        <v>1</v>
      </c>
      <c r="I291" s="137"/>
      <c r="J291" s="138">
        <f>ROUND(I291*H291,0)</f>
        <v>0</v>
      </c>
      <c r="K291" s="134" t="s">
        <v>144</v>
      </c>
      <c r="L291" s="30"/>
      <c r="M291" s="139" t="s">
        <v>1</v>
      </c>
      <c r="N291" s="140" t="s">
        <v>38</v>
      </c>
      <c r="P291" s="141">
        <f>O291*H291</f>
        <v>0</v>
      </c>
      <c r="Q291" s="141">
        <v>0.1532096</v>
      </c>
      <c r="R291" s="141">
        <f>Q291*H291</f>
        <v>0.1532096</v>
      </c>
      <c r="S291" s="141">
        <v>0</v>
      </c>
      <c r="T291" s="142">
        <f>S291*H291</f>
        <v>0</v>
      </c>
      <c r="AR291" s="143" t="s">
        <v>145</v>
      </c>
      <c r="AT291" s="143" t="s">
        <v>140</v>
      </c>
      <c r="AU291" s="143" t="s">
        <v>81</v>
      </c>
      <c r="AY291" s="15" t="s">
        <v>138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5" t="s">
        <v>8</v>
      </c>
      <c r="BK291" s="144">
        <f>ROUND(I291*H291,0)</f>
        <v>0</v>
      </c>
      <c r="BL291" s="15" t="s">
        <v>145</v>
      </c>
      <c r="BM291" s="143" t="s">
        <v>429</v>
      </c>
    </row>
    <row r="292" spans="2:65" s="1" customFormat="1" ht="37.9" customHeight="1">
      <c r="B292" s="131"/>
      <c r="C292" s="132" t="s">
        <v>430</v>
      </c>
      <c r="D292" s="132" t="s">
        <v>140</v>
      </c>
      <c r="E292" s="133" t="s">
        <v>431</v>
      </c>
      <c r="F292" s="134" t="s">
        <v>432</v>
      </c>
      <c r="G292" s="135" t="s">
        <v>143</v>
      </c>
      <c r="H292" s="136">
        <v>1</v>
      </c>
      <c r="I292" s="137"/>
      <c r="J292" s="138">
        <f>ROUND(I292*H292,0)</f>
        <v>0</v>
      </c>
      <c r="K292" s="134" t="s">
        <v>144</v>
      </c>
      <c r="L292" s="30"/>
      <c r="M292" s="139" t="s">
        <v>1</v>
      </c>
      <c r="N292" s="140" t="s">
        <v>38</v>
      </c>
      <c r="P292" s="141">
        <f>O292*H292</f>
        <v>0</v>
      </c>
      <c r="Q292" s="141">
        <v>1.6806000000000001E-2</v>
      </c>
      <c r="R292" s="141">
        <f>Q292*H292</f>
        <v>1.6806000000000001E-2</v>
      </c>
      <c r="S292" s="141">
        <v>0</v>
      </c>
      <c r="T292" s="142">
        <f>S292*H292</f>
        <v>0</v>
      </c>
      <c r="AR292" s="143" t="s">
        <v>145</v>
      </c>
      <c r="AT292" s="143" t="s">
        <v>140</v>
      </c>
      <c r="AU292" s="143" t="s">
        <v>81</v>
      </c>
      <c r="AY292" s="15" t="s">
        <v>138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5" t="s">
        <v>8</v>
      </c>
      <c r="BK292" s="144">
        <f>ROUND(I292*H292,0)</f>
        <v>0</v>
      </c>
      <c r="BL292" s="15" t="s">
        <v>145</v>
      </c>
      <c r="BM292" s="143" t="s">
        <v>433</v>
      </c>
    </row>
    <row r="293" spans="2:65" s="1" customFormat="1" ht="37.9" customHeight="1">
      <c r="B293" s="131"/>
      <c r="C293" s="132" t="s">
        <v>434</v>
      </c>
      <c r="D293" s="132" t="s">
        <v>140</v>
      </c>
      <c r="E293" s="133" t="s">
        <v>435</v>
      </c>
      <c r="F293" s="134" t="s">
        <v>436</v>
      </c>
      <c r="G293" s="135" t="s">
        <v>143</v>
      </c>
      <c r="H293" s="136">
        <v>1</v>
      </c>
      <c r="I293" s="137"/>
      <c r="J293" s="138">
        <f>ROUND(I293*H293,0)</f>
        <v>0</v>
      </c>
      <c r="K293" s="134" t="s">
        <v>144</v>
      </c>
      <c r="L293" s="30"/>
      <c r="M293" s="139" t="s">
        <v>1</v>
      </c>
      <c r="N293" s="140" t="s">
        <v>38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145</v>
      </c>
      <c r="AT293" s="143" t="s">
        <v>140</v>
      </c>
      <c r="AU293" s="143" t="s">
        <v>81</v>
      </c>
      <c r="AY293" s="15" t="s">
        <v>138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5" t="s">
        <v>8</v>
      </c>
      <c r="BK293" s="144">
        <f>ROUND(I293*H293,0)</f>
        <v>0</v>
      </c>
      <c r="BL293" s="15" t="s">
        <v>145</v>
      </c>
      <c r="BM293" s="143" t="s">
        <v>437</v>
      </c>
    </row>
    <row r="294" spans="2:65" s="1" customFormat="1" ht="33" customHeight="1">
      <c r="B294" s="131"/>
      <c r="C294" s="132" t="s">
        <v>438</v>
      </c>
      <c r="D294" s="132" t="s">
        <v>140</v>
      </c>
      <c r="E294" s="133" t="s">
        <v>439</v>
      </c>
      <c r="F294" s="134" t="s">
        <v>440</v>
      </c>
      <c r="G294" s="135" t="s">
        <v>143</v>
      </c>
      <c r="H294" s="136">
        <v>1</v>
      </c>
      <c r="I294" s="137"/>
      <c r="J294" s="138">
        <f>ROUND(I294*H294,0)</f>
        <v>0</v>
      </c>
      <c r="K294" s="134" t="s">
        <v>144</v>
      </c>
      <c r="L294" s="30"/>
      <c r="M294" s="139" t="s">
        <v>1</v>
      </c>
      <c r="N294" s="140" t="s">
        <v>38</v>
      </c>
      <c r="P294" s="141">
        <f>O294*H294</f>
        <v>0</v>
      </c>
      <c r="Q294" s="141">
        <v>1.387E-3</v>
      </c>
      <c r="R294" s="141">
        <f>Q294*H294</f>
        <v>1.387E-3</v>
      </c>
      <c r="S294" s="141">
        <v>0</v>
      </c>
      <c r="T294" s="142">
        <f>S294*H294</f>
        <v>0</v>
      </c>
      <c r="AR294" s="143" t="s">
        <v>145</v>
      </c>
      <c r="AT294" s="143" t="s">
        <v>140</v>
      </c>
      <c r="AU294" s="143" t="s">
        <v>81</v>
      </c>
      <c r="AY294" s="15" t="s">
        <v>138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5" t="s">
        <v>8</v>
      </c>
      <c r="BK294" s="144">
        <f>ROUND(I294*H294,0)</f>
        <v>0</v>
      </c>
      <c r="BL294" s="15" t="s">
        <v>145</v>
      </c>
      <c r="BM294" s="143" t="s">
        <v>441</v>
      </c>
    </row>
    <row r="295" spans="2:65" s="1" customFormat="1" ht="37.9" customHeight="1">
      <c r="B295" s="131"/>
      <c r="C295" s="132" t="s">
        <v>442</v>
      </c>
      <c r="D295" s="132" t="s">
        <v>140</v>
      </c>
      <c r="E295" s="133" t="s">
        <v>443</v>
      </c>
      <c r="F295" s="134" t="s">
        <v>444</v>
      </c>
      <c r="G295" s="135" t="s">
        <v>143</v>
      </c>
      <c r="H295" s="136">
        <v>1</v>
      </c>
      <c r="I295" s="137"/>
      <c r="J295" s="138">
        <f>ROUND(I295*H295,0)</f>
        <v>0</v>
      </c>
      <c r="K295" s="134" t="s">
        <v>144</v>
      </c>
      <c r="L295" s="30"/>
      <c r="M295" s="139" t="s">
        <v>1</v>
      </c>
      <c r="N295" s="140" t="s">
        <v>38</v>
      </c>
      <c r="P295" s="141">
        <f>O295*H295</f>
        <v>0</v>
      </c>
      <c r="Q295" s="141">
        <v>2.8999999999999998E-3</v>
      </c>
      <c r="R295" s="141">
        <f>Q295*H295</f>
        <v>2.8999999999999998E-3</v>
      </c>
      <c r="S295" s="141">
        <v>0</v>
      </c>
      <c r="T295" s="142">
        <f>S295*H295</f>
        <v>0</v>
      </c>
      <c r="AR295" s="143" t="s">
        <v>145</v>
      </c>
      <c r="AT295" s="143" t="s">
        <v>140</v>
      </c>
      <c r="AU295" s="143" t="s">
        <v>81</v>
      </c>
      <c r="AY295" s="15" t="s">
        <v>138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5" t="s">
        <v>8</v>
      </c>
      <c r="BK295" s="144">
        <f>ROUND(I295*H295,0)</f>
        <v>0</v>
      </c>
      <c r="BL295" s="15" t="s">
        <v>145</v>
      </c>
      <c r="BM295" s="143" t="s">
        <v>445</v>
      </c>
    </row>
    <row r="296" spans="2:65" s="11" customFormat="1" ht="22.9" customHeight="1">
      <c r="B296" s="119"/>
      <c r="D296" s="120" t="s">
        <v>72</v>
      </c>
      <c r="E296" s="129" t="s">
        <v>190</v>
      </c>
      <c r="F296" s="129" t="s">
        <v>446</v>
      </c>
      <c r="I296" s="122"/>
      <c r="J296" s="130">
        <f>BK296</f>
        <v>0</v>
      </c>
      <c r="L296" s="119"/>
      <c r="M296" s="124"/>
      <c r="P296" s="125">
        <f>SUM(P297:P362)</f>
        <v>0</v>
      </c>
      <c r="R296" s="125">
        <f>SUM(R297:R362)</f>
        <v>4.1571007890000002</v>
      </c>
      <c r="T296" s="126">
        <f>SUM(T297:T362)</f>
        <v>2.27</v>
      </c>
      <c r="AR296" s="120" t="s">
        <v>8</v>
      </c>
      <c r="AT296" s="127" t="s">
        <v>72</v>
      </c>
      <c r="AU296" s="127" t="s">
        <v>8</v>
      </c>
      <c r="AY296" s="120" t="s">
        <v>138</v>
      </c>
      <c r="BK296" s="128">
        <f>SUM(BK297:BK362)</f>
        <v>0</v>
      </c>
    </row>
    <row r="297" spans="2:65" s="1" customFormat="1" ht="24.2" customHeight="1">
      <c r="B297" s="131"/>
      <c r="C297" s="132" t="s">
        <v>447</v>
      </c>
      <c r="D297" s="132" t="s">
        <v>140</v>
      </c>
      <c r="E297" s="133" t="s">
        <v>448</v>
      </c>
      <c r="F297" s="134" t="s">
        <v>449</v>
      </c>
      <c r="G297" s="135" t="s">
        <v>149</v>
      </c>
      <c r="H297" s="136">
        <v>7.64</v>
      </c>
      <c r="I297" s="137"/>
      <c r="J297" s="138">
        <f>ROUND(I297*H297,0)</f>
        <v>0</v>
      </c>
      <c r="K297" s="134" t="s">
        <v>144</v>
      </c>
      <c r="L297" s="30"/>
      <c r="M297" s="139" t="s">
        <v>1</v>
      </c>
      <c r="N297" s="140" t="s">
        <v>38</v>
      </c>
      <c r="P297" s="141">
        <f>O297*H297</f>
        <v>0</v>
      </c>
      <c r="Q297" s="141">
        <v>2.966E-4</v>
      </c>
      <c r="R297" s="141">
        <f>Q297*H297</f>
        <v>2.2660239999999997E-3</v>
      </c>
      <c r="S297" s="141">
        <v>0</v>
      </c>
      <c r="T297" s="142">
        <f>S297*H297</f>
        <v>0</v>
      </c>
      <c r="AR297" s="143" t="s">
        <v>145</v>
      </c>
      <c r="AT297" s="143" t="s">
        <v>140</v>
      </c>
      <c r="AU297" s="143" t="s">
        <v>81</v>
      </c>
      <c r="AY297" s="15" t="s">
        <v>138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5" t="s">
        <v>8</v>
      </c>
      <c r="BK297" s="144">
        <f>ROUND(I297*H297,0)</f>
        <v>0</v>
      </c>
      <c r="BL297" s="15" t="s">
        <v>145</v>
      </c>
      <c r="BM297" s="143" t="s">
        <v>450</v>
      </c>
    </row>
    <row r="298" spans="2:65" s="12" customFormat="1">
      <c r="B298" s="145"/>
      <c r="D298" s="146" t="s">
        <v>151</v>
      </c>
      <c r="E298" s="147" t="s">
        <v>1</v>
      </c>
      <c r="F298" s="148" t="s">
        <v>451</v>
      </c>
      <c r="H298" s="149">
        <v>7.64</v>
      </c>
      <c r="I298" s="150"/>
      <c r="L298" s="145"/>
      <c r="M298" s="151"/>
      <c r="T298" s="152"/>
      <c r="AT298" s="147" t="s">
        <v>151</v>
      </c>
      <c r="AU298" s="147" t="s">
        <v>81</v>
      </c>
      <c r="AV298" s="12" t="s">
        <v>81</v>
      </c>
      <c r="AW298" s="12" t="s">
        <v>30</v>
      </c>
      <c r="AX298" s="12" t="s">
        <v>8</v>
      </c>
      <c r="AY298" s="147" t="s">
        <v>138</v>
      </c>
    </row>
    <row r="299" spans="2:65" s="1" customFormat="1" ht="24.2" customHeight="1">
      <c r="B299" s="131"/>
      <c r="C299" s="160" t="s">
        <v>452</v>
      </c>
      <c r="D299" s="160" t="s">
        <v>284</v>
      </c>
      <c r="E299" s="161" t="s">
        <v>453</v>
      </c>
      <c r="F299" s="162" t="s">
        <v>454</v>
      </c>
      <c r="G299" s="163" t="s">
        <v>455</v>
      </c>
      <c r="H299" s="164">
        <v>428</v>
      </c>
      <c r="I299" s="165"/>
      <c r="J299" s="166">
        <f>ROUND(I299*H299,0)</f>
        <v>0</v>
      </c>
      <c r="K299" s="162" t="s">
        <v>1</v>
      </c>
      <c r="L299" s="167"/>
      <c r="M299" s="168" t="s">
        <v>1</v>
      </c>
      <c r="N299" s="169" t="s">
        <v>38</v>
      </c>
      <c r="P299" s="141">
        <f>O299*H299</f>
        <v>0</v>
      </c>
      <c r="Q299" s="141">
        <v>1E-3</v>
      </c>
      <c r="R299" s="141">
        <f>Q299*H299</f>
        <v>0.42799999999999999</v>
      </c>
      <c r="S299" s="141">
        <v>0</v>
      </c>
      <c r="T299" s="142">
        <f>S299*H299</f>
        <v>0</v>
      </c>
      <c r="AR299" s="143" t="s">
        <v>186</v>
      </c>
      <c r="AT299" s="143" t="s">
        <v>284</v>
      </c>
      <c r="AU299" s="143" t="s">
        <v>81</v>
      </c>
      <c r="AY299" s="15" t="s">
        <v>138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5" t="s">
        <v>8</v>
      </c>
      <c r="BK299" s="144">
        <f>ROUND(I299*H299,0)</f>
        <v>0</v>
      </c>
      <c r="BL299" s="15" t="s">
        <v>145</v>
      </c>
      <c r="BM299" s="143" t="s">
        <v>456</v>
      </c>
    </row>
    <row r="300" spans="2:65" s="12" customFormat="1">
      <c r="B300" s="145"/>
      <c r="D300" s="146" t="s">
        <v>151</v>
      </c>
      <c r="E300" s="147" t="s">
        <v>1</v>
      </c>
      <c r="F300" s="148" t="s">
        <v>457</v>
      </c>
      <c r="H300" s="149">
        <v>428</v>
      </c>
      <c r="I300" s="150"/>
      <c r="L300" s="145"/>
      <c r="M300" s="151"/>
      <c r="T300" s="152"/>
      <c r="AT300" s="147" t="s">
        <v>151</v>
      </c>
      <c r="AU300" s="147" t="s">
        <v>81</v>
      </c>
      <c r="AV300" s="12" t="s">
        <v>81</v>
      </c>
      <c r="AW300" s="12" t="s">
        <v>30</v>
      </c>
      <c r="AX300" s="12" t="s">
        <v>8</v>
      </c>
      <c r="AY300" s="147" t="s">
        <v>138</v>
      </c>
    </row>
    <row r="301" spans="2:65" s="1" customFormat="1" ht="24.2" customHeight="1">
      <c r="B301" s="131"/>
      <c r="C301" s="132" t="s">
        <v>458</v>
      </c>
      <c r="D301" s="132" t="s">
        <v>140</v>
      </c>
      <c r="E301" s="133" t="s">
        <v>459</v>
      </c>
      <c r="F301" s="134" t="s">
        <v>460</v>
      </c>
      <c r="G301" s="135" t="s">
        <v>143</v>
      </c>
      <c r="H301" s="136">
        <v>10</v>
      </c>
      <c r="I301" s="137"/>
      <c r="J301" s="138">
        <f>ROUND(I301*H301,0)</f>
        <v>0</v>
      </c>
      <c r="K301" s="134" t="s">
        <v>144</v>
      </c>
      <c r="L301" s="30"/>
      <c r="M301" s="139" t="s">
        <v>1</v>
      </c>
      <c r="N301" s="140" t="s">
        <v>38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145</v>
      </c>
      <c r="AT301" s="143" t="s">
        <v>140</v>
      </c>
      <c r="AU301" s="143" t="s">
        <v>81</v>
      </c>
      <c r="AY301" s="15" t="s">
        <v>138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5" t="s">
        <v>8</v>
      </c>
      <c r="BK301" s="144">
        <f>ROUND(I301*H301,0)</f>
        <v>0</v>
      </c>
      <c r="BL301" s="15" t="s">
        <v>145</v>
      </c>
      <c r="BM301" s="143" t="s">
        <v>461</v>
      </c>
    </row>
    <row r="302" spans="2:65" s="12" customFormat="1">
      <c r="B302" s="145"/>
      <c r="D302" s="146" t="s">
        <v>151</v>
      </c>
      <c r="E302" s="147" t="s">
        <v>1</v>
      </c>
      <c r="F302" s="148" t="s">
        <v>194</v>
      </c>
      <c r="H302" s="149">
        <v>10</v>
      </c>
      <c r="I302" s="150"/>
      <c r="L302" s="145"/>
      <c r="M302" s="151"/>
      <c r="T302" s="152"/>
      <c r="AT302" s="147" t="s">
        <v>151</v>
      </c>
      <c r="AU302" s="147" t="s">
        <v>81</v>
      </c>
      <c r="AV302" s="12" t="s">
        <v>81</v>
      </c>
      <c r="AW302" s="12" t="s">
        <v>30</v>
      </c>
      <c r="AX302" s="12" t="s">
        <v>8</v>
      </c>
      <c r="AY302" s="147" t="s">
        <v>138</v>
      </c>
    </row>
    <row r="303" spans="2:65" s="1" customFormat="1" ht="24.2" customHeight="1">
      <c r="B303" s="131"/>
      <c r="C303" s="132" t="s">
        <v>462</v>
      </c>
      <c r="D303" s="132" t="s">
        <v>140</v>
      </c>
      <c r="E303" s="133" t="s">
        <v>463</v>
      </c>
      <c r="F303" s="134" t="s">
        <v>464</v>
      </c>
      <c r="G303" s="135" t="s">
        <v>143</v>
      </c>
      <c r="H303" s="136">
        <v>900</v>
      </c>
      <c r="I303" s="137"/>
      <c r="J303" s="138">
        <f>ROUND(I303*H303,0)</f>
        <v>0</v>
      </c>
      <c r="K303" s="134" t="s">
        <v>144</v>
      </c>
      <c r="L303" s="30"/>
      <c r="M303" s="139" t="s">
        <v>1</v>
      </c>
      <c r="N303" s="140" t="s">
        <v>38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145</v>
      </c>
      <c r="AT303" s="143" t="s">
        <v>140</v>
      </c>
      <c r="AU303" s="143" t="s">
        <v>81</v>
      </c>
      <c r="AY303" s="15" t="s">
        <v>138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5" t="s">
        <v>8</v>
      </c>
      <c r="BK303" s="144">
        <f>ROUND(I303*H303,0)</f>
        <v>0</v>
      </c>
      <c r="BL303" s="15" t="s">
        <v>145</v>
      </c>
      <c r="BM303" s="143" t="s">
        <v>465</v>
      </c>
    </row>
    <row r="304" spans="2:65" s="12" customFormat="1">
      <c r="B304" s="145"/>
      <c r="D304" s="146" t="s">
        <v>151</v>
      </c>
      <c r="E304" s="147" t="s">
        <v>1</v>
      </c>
      <c r="F304" s="148" t="s">
        <v>466</v>
      </c>
      <c r="H304" s="149">
        <v>900</v>
      </c>
      <c r="I304" s="150"/>
      <c r="L304" s="145"/>
      <c r="M304" s="151"/>
      <c r="T304" s="152"/>
      <c r="AT304" s="147" t="s">
        <v>151</v>
      </c>
      <c r="AU304" s="147" t="s">
        <v>81</v>
      </c>
      <c r="AV304" s="12" t="s">
        <v>81</v>
      </c>
      <c r="AW304" s="12" t="s">
        <v>30</v>
      </c>
      <c r="AX304" s="12" t="s">
        <v>8</v>
      </c>
      <c r="AY304" s="147" t="s">
        <v>138</v>
      </c>
    </row>
    <row r="305" spans="2:65" s="1" customFormat="1" ht="24.2" customHeight="1">
      <c r="B305" s="131"/>
      <c r="C305" s="132" t="s">
        <v>467</v>
      </c>
      <c r="D305" s="132" t="s">
        <v>140</v>
      </c>
      <c r="E305" s="133" t="s">
        <v>468</v>
      </c>
      <c r="F305" s="134" t="s">
        <v>469</v>
      </c>
      <c r="G305" s="135" t="s">
        <v>143</v>
      </c>
      <c r="H305" s="136">
        <v>10</v>
      </c>
      <c r="I305" s="137"/>
      <c r="J305" s="138">
        <f>ROUND(I305*H305,0)</f>
        <v>0</v>
      </c>
      <c r="K305" s="134" t="s">
        <v>144</v>
      </c>
      <c r="L305" s="30"/>
      <c r="M305" s="139" t="s">
        <v>1</v>
      </c>
      <c r="N305" s="140" t="s">
        <v>38</v>
      </c>
      <c r="P305" s="141">
        <f>O305*H305</f>
        <v>0</v>
      </c>
      <c r="Q305" s="141">
        <v>1.3334400000000001E-5</v>
      </c>
      <c r="R305" s="141">
        <f>Q305*H305</f>
        <v>1.33344E-4</v>
      </c>
      <c r="S305" s="141">
        <v>0</v>
      </c>
      <c r="T305" s="142">
        <f>S305*H305</f>
        <v>0</v>
      </c>
      <c r="AR305" s="143" t="s">
        <v>145</v>
      </c>
      <c r="AT305" s="143" t="s">
        <v>140</v>
      </c>
      <c r="AU305" s="143" t="s">
        <v>81</v>
      </c>
      <c r="AY305" s="15" t="s">
        <v>138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5" t="s">
        <v>8</v>
      </c>
      <c r="BK305" s="144">
        <f>ROUND(I305*H305,0)</f>
        <v>0</v>
      </c>
      <c r="BL305" s="15" t="s">
        <v>145</v>
      </c>
      <c r="BM305" s="143" t="s">
        <v>470</v>
      </c>
    </row>
    <row r="306" spans="2:65" s="12" customFormat="1">
      <c r="B306" s="145"/>
      <c r="D306" s="146" t="s">
        <v>151</v>
      </c>
      <c r="E306" s="147" t="s">
        <v>1</v>
      </c>
      <c r="F306" s="148" t="s">
        <v>471</v>
      </c>
      <c r="H306" s="149">
        <v>10</v>
      </c>
      <c r="I306" s="150"/>
      <c r="L306" s="145"/>
      <c r="M306" s="151"/>
      <c r="T306" s="152"/>
      <c r="AT306" s="147" t="s">
        <v>151</v>
      </c>
      <c r="AU306" s="147" t="s">
        <v>81</v>
      </c>
      <c r="AV306" s="12" t="s">
        <v>81</v>
      </c>
      <c r="AW306" s="12" t="s">
        <v>30</v>
      </c>
      <c r="AX306" s="12" t="s">
        <v>8</v>
      </c>
      <c r="AY306" s="147" t="s">
        <v>138</v>
      </c>
    </row>
    <row r="307" spans="2:65" s="1" customFormat="1" ht="24.2" customHeight="1">
      <c r="B307" s="131"/>
      <c r="C307" s="160" t="s">
        <v>472</v>
      </c>
      <c r="D307" s="160" t="s">
        <v>284</v>
      </c>
      <c r="E307" s="161" t="s">
        <v>473</v>
      </c>
      <c r="F307" s="162" t="s">
        <v>474</v>
      </c>
      <c r="G307" s="163" t="s">
        <v>143</v>
      </c>
      <c r="H307" s="164">
        <v>4</v>
      </c>
      <c r="I307" s="165"/>
      <c r="J307" s="166">
        <f>ROUND(I307*H307,0)</f>
        <v>0</v>
      </c>
      <c r="K307" s="162" t="s">
        <v>144</v>
      </c>
      <c r="L307" s="167"/>
      <c r="M307" s="168" t="s">
        <v>1</v>
      </c>
      <c r="N307" s="169" t="s">
        <v>38</v>
      </c>
      <c r="P307" s="141">
        <f>O307*H307</f>
        <v>0</v>
      </c>
      <c r="Q307" s="141">
        <v>1.2999999999999999E-3</v>
      </c>
      <c r="R307" s="141">
        <f>Q307*H307</f>
        <v>5.1999999999999998E-3</v>
      </c>
      <c r="S307" s="141">
        <v>0</v>
      </c>
      <c r="T307" s="142">
        <f>S307*H307</f>
        <v>0</v>
      </c>
      <c r="AR307" s="143" t="s">
        <v>186</v>
      </c>
      <c r="AT307" s="143" t="s">
        <v>284</v>
      </c>
      <c r="AU307" s="143" t="s">
        <v>81</v>
      </c>
      <c r="AY307" s="15" t="s">
        <v>138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5" t="s">
        <v>8</v>
      </c>
      <c r="BK307" s="144">
        <f>ROUND(I307*H307,0)</f>
        <v>0</v>
      </c>
      <c r="BL307" s="15" t="s">
        <v>145</v>
      </c>
      <c r="BM307" s="143" t="s">
        <v>475</v>
      </c>
    </row>
    <row r="308" spans="2:65" s="1" customFormat="1" ht="16.5" customHeight="1">
      <c r="B308" s="131"/>
      <c r="C308" s="160" t="s">
        <v>476</v>
      </c>
      <c r="D308" s="160" t="s">
        <v>284</v>
      </c>
      <c r="E308" s="161" t="s">
        <v>477</v>
      </c>
      <c r="F308" s="162" t="s">
        <v>478</v>
      </c>
      <c r="G308" s="163" t="s">
        <v>143</v>
      </c>
      <c r="H308" s="164">
        <v>6</v>
      </c>
      <c r="I308" s="165"/>
      <c r="J308" s="166">
        <f>ROUND(I308*H308,0)</f>
        <v>0</v>
      </c>
      <c r="K308" s="162" t="s">
        <v>144</v>
      </c>
      <c r="L308" s="167"/>
      <c r="M308" s="168" t="s">
        <v>1</v>
      </c>
      <c r="N308" s="169" t="s">
        <v>38</v>
      </c>
      <c r="P308" s="141">
        <f>O308*H308</f>
        <v>0</v>
      </c>
      <c r="Q308" s="141">
        <v>1.6999999999999999E-3</v>
      </c>
      <c r="R308" s="141">
        <f>Q308*H308</f>
        <v>1.0199999999999999E-2</v>
      </c>
      <c r="S308" s="141">
        <v>0</v>
      </c>
      <c r="T308" s="142">
        <f>S308*H308</f>
        <v>0</v>
      </c>
      <c r="AR308" s="143" t="s">
        <v>186</v>
      </c>
      <c r="AT308" s="143" t="s">
        <v>284</v>
      </c>
      <c r="AU308" s="143" t="s">
        <v>81</v>
      </c>
      <c r="AY308" s="15" t="s">
        <v>138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5" t="s">
        <v>8</v>
      </c>
      <c r="BK308" s="144">
        <f>ROUND(I308*H308,0)</f>
        <v>0</v>
      </c>
      <c r="BL308" s="15" t="s">
        <v>145</v>
      </c>
      <c r="BM308" s="143" t="s">
        <v>479</v>
      </c>
    </row>
    <row r="309" spans="2:65" s="1" customFormat="1" ht="24.2" customHeight="1">
      <c r="B309" s="131"/>
      <c r="C309" s="132" t="s">
        <v>480</v>
      </c>
      <c r="D309" s="132" t="s">
        <v>140</v>
      </c>
      <c r="E309" s="133" t="s">
        <v>481</v>
      </c>
      <c r="F309" s="134" t="s">
        <v>482</v>
      </c>
      <c r="G309" s="135" t="s">
        <v>143</v>
      </c>
      <c r="H309" s="136">
        <v>3</v>
      </c>
      <c r="I309" s="137"/>
      <c r="J309" s="138">
        <f>ROUND(I309*H309,0)</f>
        <v>0</v>
      </c>
      <c r="K309" s="134" t="s">
        <v>144</v>
      </c>
      <c r="L309" s="30"/>
      <c r="M309" s="139" t="s">
        <v>1</v>
      </c>
      <c r="N309" s="140" t="s">
        <v>38</v>
      </c>
      <c r="P309" s="141">
        <f>O309*H309</f>
        <v>0</v>
      </c>
      <c r="Q309" s="141">
        <v>0.112405</v>
      </c>
      <c r="R309" s="141">
        <f>Q309*H309</f>
        <v>0.33721500000000004</v>
      </c>
      <c r="S309" s="141">
        <v>0</v>
      </c>
      <c r="T309" s="142">
        <f>S309*H309</f>
        <v>0</v>
      </c>
      <c r="AR309" s="143" t="s">
        <v>145</v>
      </c>
      <c r="AT309" s="143" t="s">
        <v>140</v>
      </c>
      <c r="AU309" s="143" t="s">
        <v>81</v>
      </c>
      <c r="AY309" s="15" t="s">
        <v>138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5" t="s">
        <v>8</v>
      </c>
      <c r="BK309" s="144">
        <f>ROUND(I309*H309,0)</f>
        <v>0</v>
      </c>
      <c r="BL309" s="15" t="s">
        <v>145</v>
      </c>
      <c r="BM309" s="143" t="s">
        <v>483</v>
      </c>
    </row>
    <row r="310" spans="2:65" s="12" customFormat="1">
      <c r="B310" s="145"/>
      <c r="D310" s="146" t="s">
        <v>151</v>
      </c>
      <c r="E310" s="147" t="s">
        <v>1</v>
      </c>
      <c r="F310" s="148" t="s">
        <v>153</v>
      </c>
      <c r="H310" s="149">
        <v>3</v>
      </c>
      <c r="I310" s="150"/>
      <c r="L310" s="145"/>
      <c r="M310" s="151"/>
      <c r="T310" s="152"/>
      <c r="AT310" s="147" t="s">
        <v>151</v>
      </c>
      <c r="AU310" s="147" t="s">
        <v>81</v>
      </c>
      <c r="AV310" s="12" t="s">
        <v>81</v>
      </c>
      <c r="AW310" s="12" t="s">
        <v>30</v>
      </c>
      <c r="AX310" s="12" t="s">
        <v>8</v>
      </c>
      <c r="AY310" s="147" t="s">
        <v>138</v>
      </c>
    </row>
    <row r="311" spans="2:65" s="1" customFormat="1" ht="21.75" customHeight="1">
      <c r="B311" s="131"/>
      <c r="C311" s="160" t="s">
        <v>484</v>
      </c>
      <c r="D311" s="160" t="s">
        <v>284</v>
      </c>
      <c r="E311" s="161" t="s">
        <v>485</v>
      </c>
      <c r="F311" s="162" t="s">
        <v>486</v>
      </c>
      <c r="G311" s="163" t="s">
        <v>143</v>
      </c>
      <c r="H311" s="164">
        <v>3</v>
      </c>
      <c r="I311" s="165"/>
      <c r="J311" s="166">
        <f>ROUND(I311*H311,0)</f>
        <v>0</v>
      </c>
      <c r="K311" s="162" t="s">
        <v>144</v>
      </c>
      <c r="L311" s="167"/>
      <c r="M311" s="168" t="s">
        <v>1</v>
      </c>
      <c r="N311" s="169" t="s">
        <v>38</v>
      </c>
      <c r="P311" s="141">
        <f>O311*H311</f>
        <v>0</v>
      </c>
      <c r="Q311" s="141">
        <v>6.1000000000000004E-3</v>
      </c>
      <c r="R311" s="141">
        <f>Q311*H311</f>
        <v>1.83E-2</v>
      </c>
      <c r="S311" s="141">
        <v>0</v>
      </c>
      <c r="T311" s="142">
        <f>S311*H311</f>
        <v>0</v>
      </c>
      <c r="AR311" s="143" t="s">
        <v>186</v>
      </c>
      <c r="AT311" s="143" t="s">
        <v>284</v>
      </c>
      <c r="AU311" s="143" t="s">
        <v>81</v>
      </c>
      <c r="AY311" s="15" t="s">
        <v>138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5" t="s">
        <v>8</v>
      </c>
      <c r="BK311" s="144">
        <f>ROUND(I311*H311,0)</f>
        <v>0</v>
      </c>
      <c r="BL311" s="15" t="s">
        <v>145</v>
      </c>
      <c r="BM311" s="143" t="s">
        <v>487</v>
      </c>
    </row>
    <row r="312" spans="2:65" s="1" customFormat="1" ht="33" customHeight="1">
      <c r="B312" s="131"/>
      <c r="C312" s="132" t="s">
        <v>488</v>
      </c>
      <c r="D312" s="132" t="s">
        <v>140</v>
      </c>
      <c r="E312" s="133" t="s">
        <v>489</v>
      </c>
      <c r="F312" s="134" t="s">
        <v>490</v>
      </c>
      <c r="G312" s="135" t="s">
        <v>149</v>
      </c>
      <c r="H312" s="136">
        <v>9</v>
      </c>
      <c r="I312" s="137"/>
      <c r="J312" s="138">
        <f>ROUND(I312*H312,0)</f>
        <v>0</v>
      </c>
      <c r="K312" s="134" t="s">
        <v>144</v>
      </c>
      <c r="L312" s="30"/>
      <c r="M312" s="139" t="s">
        <v>1</v>
      </c>
      <c r="N312" s="140" t="s">
        <v>38</v>
      </c>
      <c r="P312" s="141">
        <f>O312*H312</f>
        <v>0</v>
      </c>
      <c r="Q312" s="141">
        <v>0.16850351999999999</v>
      </c>
      <c r="R312" s="141">
        <f>Q312*H312</f>
        <v>1.5165316799999999</v>
      </c>
      <c r="S312" s="141">
        <v>0</v>
      </c>
      <c r="T312" s="142">
        <f>S312*H312</f>
        <v>0</v>
      </c>
      <c r="AR312" s="143" t="s">
        <v>145</v>
      </c>
      <c r="AT312" s="143" t="s">
        <v>140</v>
      </c>
      <c r="AU312" s="143" t="s">
        <v>81</v>
      </c>
      <c r="AY312" s="15" t="s">
        <v>138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5" t="s">
        <v>8</v>
      </c>
      <c r="BK312" s="144">
        <f>ROUND(I312*H312,0)</f>
        <v>0</v>
      </c>
      <c r="BL312" s="15" t="s">
        <v>145</v>
      </c>
      <c r="BM312" s="143" t="s">
        <v>491</v>
      </c>
    </row>
    <row r="313" spans="2:65" s="12" customFormat="1">
      <c r="B313" s="145"/>
      <c r="D313" s="146" t="s">
        <v>151</v>
      </c>
      <c r="E313" s="147" t="s">
        <v>1</v>
      </c>
      <c r="F313" s="148" t="s">
        <v>492</v>
      </c>
      <c r="H313" s="149">
        <v>9</v>
      </c>
      <c r="I313" s="150"/>
      <c r="L313" s="145"/>
      <c r="M313" s="151"/>
      <c r="T313" s="152"/>
      <c r="AT313" s="147" t="s">
        <v>151</v>
      </c>
      <c r="AU313" s="147" t="s">
        <v>81</v>
      </c>
      <c r="AV313" s="12" t="s">
        <v>81</v>
      </c>
      <c r="AW313" s="12" t="s">
        <v>30</v>
      </c>
      <c r="AX313" s="12" t="s">
        <v>8</v>
      </c>
      <c r="AY313" s="147" t="s">
        <v>138</v>
      </c>
    </row>
    <row r="314" spans="2:65" s="1" customFormat="1" ht="16.5" customHeight="1">
      <c r="B314" s="131"/>
      <c r="C314" s="160" t="s">
        <v>493</v>
      </c>
      <c r="D314" s="160" t="s">
        <v>284</v>
      </c>
      <c r="E314" s="161" t="s">
        <v>494</v>
      </c>
      <c r="F314" s="162" t="s">
        <v>495</v>
      </c>
      <c r="G314" s="163" t="s">
        <v>149</v>
      </c>
      <c r="H314" s="164">
        <v>5</v>
      </c>
      <c r="I314" s="165"/>
      <c r="J314" s="166">
        <f>ROUND(I314*H314,0)</f>
        <v>0</v>
      </c>
      <c r="K314" s="162" t="s">
        <v>144</v>
      </c>
      <c r="L314" s="167"/>
      <c r="M314" s="168" t="s">
        <v>1</v>
      </c>
      <c r="N314" s="169" t="s">
        <v>38</v>
      </c>
      <c r="P314" s="141">
        <f>O314*H314</f>
        <v>0</v>
      </c>
      <c r="Q314" s="141">
        <v>0.08</v>
      </c>
      <c r="R314" s="141">
        <f>Q314*H314</f>
        <v>0.4</v>
      </c>
      <c r="S314" s="141">
        <v>0</v>
      </c>
      <c r="T314" s="142">
        <f>S314*H314</f>
        <v>0</v>
      </c>
      <c r="AR314" s="143" t="s">
        <v>186</v>
      </c>
      <c r="AT314" s="143" t="s">
        <v>284</v>
      </c>
      <c r="AU314" s="143" t="s">
        <v>81</v>
      </c>
      <c r="AY314" s="15" t="s">
        <v>138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5" t="s">
        <v>8</v>
      </c>
      <c r="BK314" s="144">
        <f>ROUND(I314*H314,0)</f>
        <v>0</v>
      </c>
      <c r="BL314" s="15" t="s">
        <v>145</v>
      </c>
      <c r="BM314" s="143" t="s">
        <v>496</v>
      </c>
    </row>
    <row r="315" spans="2:65" s="12" customFormat="1">
      <c r="B315" s="145"/>
      <c r="D315" s="146" t="s">
        <v>151</v>
      </c>
      <c r="E315" s="147" t="s">
        <v>1</v>
      </c>
      <c r="F315" s="148" t="s">
        <v>497</v>
      </c>
      <c r="H315" s="149">
        <v>5</v>
      </c>
      <c r="I315" s="150"/>
      <c r="L315" s="145"/>
      <c r="M315" s="151"/>
      <c r="T315" s="152"/>
      <c r="AT315" s="147" t="s">
        <v>151</v>
      </c>
      <c r="AU315" s="147" t="s">
        <v>81</v>
      </c>
      <c r="AV315" s="12" t="s">
        <v>81</v>
      </c>
      <c r="AW315" s="12" t="s">
        <v>30</v>
      </c>
      <c r="AX315" s="12" t="s">
        <v>8</v>
      </c>
      <c r="AY315" s="147" t="s">
        <v>138</v>
      </c>
    </row>
    <row r="316" spans="2:65" s="1" customFormat="1" ht="24.2" customHeight="1">
      <c r="B316" s="131"/>
      <c r="C316" s="160" t="s">
        <v>498</v>
      </c>
      <c r="D316" s="160" t="s">
        <v>284</v>
      </c>
      <c r="E316" s="161" t="s">
        <v>499</v>
      </c>
      <c r="F316" s="162" t="s">
        <v>500</v>
      </c>
      <c r="G316" s="163" t="s">
        <v>149</v>
      </c>
      <c r="H316" s="164">
        <v>4</v>
      </c>
      <c r="I316" s="165"/>
      <c r="J316" s="166">
        <f>ROUND(I316*H316,0)</f>
        <v>0</v>
      </c>
      <c r="K316" s="162" t="s">
        <v>144</v>
      </c>
      <c r="L316" s="167"/>
      <c r="M316" s="168" t="s">
        <v>1</v>
      </c>
      <c r="N316" s="169" t="s">
        <v>38</v>
      </c>
      <c r="P316" s="141">
        <f>O316*H316</f>
        <v>0</v>
      </c>
      <c r="Q316" s="141">
        <v>6.5670000000000006E-2</v>
      </c>
      <c r="R316" s="141">
        <f>Q316*H316</f>
        <v>0.26268000000000002</v>
      </c>
      <c r="S316" s="141">
        <v>0</v>
      </c>
      <c r="T316" s="142">
        <f>S316*H316</f>
        <v>0</v>
      </c>
      <c r="AR316" s="143" t="s">
        <v>186</v>
      </c>
      <c r="AT316" s="143" t="s">
        <v>284</v>
      </c>
      <c r="AU316" s="143" t="s">
        <v>81</v>
      </c>
      <c r="AY316" s="15" t="s">
        <v>138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5" t="s">
        <v>8</v>
      </c>
      <c r="BK316" s="144">
        <f>ROUND(I316*H316,0)</f>
        <v>0</v>
      </c>
      <c r="BL316" s="15" t="s">
        <v>145</v>
      </c>
      <c r="BM316" s="143" t="s">
        <v>501</v>
      </c>
    </row>
    <row r="317" spans="2:65" s="12" customFormat="1">
      <c r="B317" s="145"/>
      <c r="D317" s="146" t="s">
        <v>151</v>
      </c>
      <c r="E317" s="147" t="s">
        <v>1</v>
      </c>
      <c r="F317" s="148" t="s">
        <v>502</v>
      </c>
      <c r="H317" s="149">
        <v>4</v>
      </c>
      <c r="I317" s="150"/>
      <c r="L317" s="145"/>
      <c r="M317" s="151"/>
      <c r="T317" s="152"/>
      <c r="AT317" s="147" t="s">
        <v>151</v>
      </c>
      <c r="AU317" s="147" t="s">
        <v>81</v>
      </c>
      <c r="AV317" s="12" t="s">
        <v>81</v>
      </c>
      <c r="AW317" s="12" t="s">
        <v>30</v>
      </c>
      <c r="AX317" s="12" t="s">
        <v>8</v>
      </c>
      <c r="AY317" s="147" t="s">
        <v>138</v>
      </c>
    </row>
    <row r="318" spans="2:65" s="1" customFormat="1" ht="24.2" customHeight="1">
      <c r="B318" s="131"/>
      <c r="C318" s="132" t="s">
        <v>503</v>
      </c>
      <c r="D318" s="132" t="s">
        <v>140</v>
      </c>
      <c r="E318" s="133" t="s">
        <v>504</v>
      </c>
      <c r="F318" s="134" t="s">
        <v>505</v>
      </c>
      <c r="G318" s="135" t="s">
        <v>149</v>
      </c>
      <c r="H318" s="136">
        <v>7.64</v>
      </c>
      <c r="I318" s="137"/>
      <c r="J318" s="138">
        <f>ROUND(I318*H318,0)</f>
        <v>0</v>
      </c>
      <c r="K318" s="134" t="s">
        <v>144</v>
      </c>
      <c r="L318" s="30"/>
      <c r="M318" s="139" t="s">
        <v>1</v>
      </c>
      <c r="N318" s="140" t="s">
        <v>38</v>
      </c>
      <c r="P318" s="141">
        <f>O318*H318</f>
        <v>0</v>
      </c>
      <c r="Q318" s="141">
        <v>3.4089999999999999E-4</v>
      </c>
      <c r="R318" s="141">
        <f>Q318*H318</f>
        <v>2.6044759999999997E-3</v>
      </c>
      <c r="S318" s="141">
        <v>0</v>
      </c>
      <c r="T318" s="142">
        <f>S318*H318</f>
        <v>0</v>
      </c>
      <c r="AR318" s="143" t="s">
        <v>145</v>
      </c>
      <c r="AT318" s="143" t="s">
        <v>140</v>
      </c>
      <c r="AU318" s="143" t="s">
        <v>81</v>
      </c>
      <c r="AY318" s="15" t="s">
        <v>138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5" t="s">
        <v>8</v>
      </c>
      <c r="BK318" s="144">
        <f>ROUND(I318*H318,0)</f>
        <v>0</v>
      </c>
      <c r="BL318" s="15" t="s">
        <v>145</v>
      </c>
      <c r="BM318" s="143" t="s">
        <v>506</v>
      </c>
    </row>
    <row r="319" spans="2:65" s="12" customFormat="1">
      <c r="B319" s="145"/>
      <c r="D319" s="146" t="s">
        <v>151</v>
      </c>
      <c r="E319" s="147" t="s">
        <v>1</v>
      </c>
      <c r="F319" s="148" t="s">
        <v>507</v>
      </c>
      <c r="H319" s="149">
        <v>7.64</v>
      </c>
      <c r="I319" s="150"/>
      <c r="L319" s="145"/>
      <c r="M319" s="151"/>
      <c r="T319" s="152"/>
      <c r="AT319" s="147" t="s">
        <v>151</v>
      </c>
      <c r="AU319" s="147" t="s">
        <v>81</v>
      </c>
      <c r="AV319" s="12" t="s">
        <v>81</v>
      </c>
      <c r="AW319" s="12" t="s">
        <v>30</v>
      </c>
      <c r="AX319" s="12" t="s">
        <v>8</v>
      </c>
      <c r="AY319" s="147" t="s">
        <v>138</v>
      </c>
    </row>
    <row r="320" spans="2:65" s="1" customFormat="1" ht="16.5" customHeight="1">
      <c r="B320" s="131"/>
      <c r="C320" s="132" t="s">
        <v>508</v>
      </c>
      <c r="D320" s="132" t="s">
        <v>140</v>
      </c>
      <c r="E320" s="133" t="s">
        <v>509</v>
      </c>
      <c r="F320" s="134" t="s">
        <v>510</v>
      </c>
      <c r="G320" s="135" t="s">
        <v>149</v>
      </c>
      <c r="H320" s="136">
        <v>6.5</v>
      </c>
      <c r="I320" s="137"/>
      <c r="J320" s="138">
        <f>ROUND(I320*H320,0)</f>
        <v>0</v>
      </c>
      <c r="K320" s="134" t="s">
        <v>144</v>
      </c>
      <c r="L320" s="30"/>
      <c r="M320" s="139" t="s">
        <v>1</v>
      </c>
      <c r="N320" s="140" t="s">
        <v>38</v>
      </c>
      <c r="P320" s="141">
        <f>O320*H320</f>
        <v>0</v>
      </c>
      <c r="Q320" s="141">
        <v>3.7369999999999998E-4</v>
      </c>
      <c r="R320" s="141">
        <f>Q320*H320</f>
        <v>2.4290499999999999E-3</v>
      </c>
      <c r="S320" s="141">
        <v>0</v>
      </c>
      <c r="T320" s="142">
        <f>S320*H320</f>
        <v>0</v>
      </c>
      <c r="AR320" s="143" t="s">
        <v>145</v>
      </c>
      <c r="AT320" s="143" t="s">
        <v>140</v>
      </c>
      <c r="AU320" s="143" t="s">
        <v>81</v>
      </c>
      <c r="AY320" s="15" t="s">
        <v>138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5" t="s">
        <v>8</v>
      </c>
      <c r="BK320" s="144">
        <f>ROUND(I320*H320,0)</f>
        <v>0</v>
      </c>
      <c r="BL320" s="15" t="s">
        <v>145</v>
      </c>
      <c r="BM320" s="143" t="s">
        <v>511</v>
      </c>
    </row>
    <row r="321" spans="2:65" s="12" customFormat="1">
      <c r="B321" s="145"/>
      <c r="D321" s="146" t="s">
        <v>151</v>
      </c>
      <c r="E321" s="147" t="s">
        <v>1</v>
      </c>
      <c r="F321" s="148" t="s">
        <v>512</v>
      </c>
      <c r="H321" s="149">
        <v>6.5</v>
      </c>
      <c r="I321" s="150"/>
      <c r="L321" s="145"/>
      <c r="M321" s="151"/>
      <c r="T321" s="152"/>
      <c r="AT321" s="147" t="s">
        <v>151</v>
      </c>
      <c r="AU321" s="147" t="s">
        <v>81</v>
      </c>
      <c r="AV321" s="12" t="s">
        <v>81</v>
      </c>
      <c r="AW321" s="12" t="s">
        <v>30</v>
      </c>
      <c r="AX321" s="12" t="s">
        <v>8</v>
      </c>
      <c r="AY321" s="147" t="s">
        <v>138</v>
      </c>
    </row>
    <row r="322" spans="2:65" s="1" customFormat="1" ht="24.2" customHeight="1">
      <c r="B322" s="131"/>
      <c r="C322" s="132" t="s">
        <v>513</v>
      </c>
      <c r="D322" s="132" t="s">
        <v>140</v>
      </c>
      <c r="E322" s="133" t="s">
        <v>514</v>
      </c>
      <c r="F322" s="134" t="s">
        <v>515</v>
      </c>
      <c r="G322" s="135" t="s">
        <v>149</v>
      </c>
      <c r="H322" s="136">
        <v>6.5</v>
      </c>
      <c r="I322" s="137"/>
      <c r="J322" s="138">
        <f>ROUND(I322*H322,0)</f>
        <v>0</v>
      </c>
      <c r="K322" s="134" t="s">
        <v>144</v>
      </c>
      <c r="L322" s="30"/>
      <c r="M322" s="139" t="s">
        <v>1</v>
      </c>
      <c r="N322" s="140" t="s">
        <v>38</v>
      </c>
      <c r="P322" s="141">
        <f>O322*H322</f>
        <v>0</v>
      </c>
      <c r="Q322" s="141">
        <v>2.7637500000000001E-3</v>
      </c>
      <c r="R322" s="141">
        <f>Q322*H322</f>
        <v>1.7964375000000001E-2</v>
      </c>
      <c r="S322" s="141">
        <v>0</v>
      </c>
      <c r="T322" s="142">
        <f>S322*H322</f>
        <v>0</v>
      </c>
      <c r="AR322" s="143" t="s">
        <v>145</v>
      </c>
      <c r="AT322" s="143" t="s">
        <v>140</v>
      </c>
      <c r="AU322" s="143" t="s">
        <v>81</v>
      </c>
      <c r="AY322" s="15" t="s">
        <v>138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5" t="s">
        <v>8</v>
      </c>
      <c r="BK322" s="144">
        <f>ROUND(I322*H322,0)</f>
        <v>0</v>
      </c>
      <c r="BL322" s="15" t="s">
        <v>145</v>
      </c>
      <c r="BM322" s="143" t="s">
        <v>516</v>
      </c>
    </row>
    <row r="323" spans="2:65" s="12" customFormat="1">
      <c r="B323" s="145"/>
      <c r="D323" s="146" t="s">
        <v>151</v>
      </c>
      <c r="E323" s="147" t="s">
        <v>1</v>
      </c>
      <c r="F323" s="148" t="s">
        <v>512</v>
      </c>
      <c r="H323" s="149">
        <v>6.5</v>
      </c>
      <c r="I323" s="150"/>
      <c r="L323" s="145"/>
      <c r="M323" s="151"/>
      <c r="T323" s="152"/>
      <c r="AT323" s="147" t="s">
        <v>151</v>
      </c>
      <c r="AU323" s="147" t="s">
        <v>81</v>
      </c>
      <c r="AV323" s="12" t="s">
        <v>81</v>
      </c>
      <c r="AW323" s="12" t="s">
        <v>30</v>
      </c>
      <c r="AX323" s="12" t="s">
        <v>8</v>
      </c>
      <c r="AY323" s="147" t="s">
        <v>138</v>
      </c>
    </row>
    <row r="324" spans="2:65" s="1" customFormat="1" ht="24.2" customHeight="1">
      <c r="B324" s="131"/>
      <c r="C324" s="132" t="s">
        <v>517</v>
      </c>
      <c r="D324" s="132" t="s">
        <v>140</v>
      </c>
      <c r="E324" s="133" t="s">
        <v>518</v>
      </c>
      <c r="F324" s="134" t="s">
        <v>519</v>
      </c>
      <c r="G324" s="135" t="s">
        <v>149</v>
      </c>
      <c r="H324" s="136">
        <v>6.5</v>
      </c>
      <c r="I324" s="137"/>
      <c r="J324" s="138">
        <f>ROUND(I324*H324,0)</f>
        <v>0</v>
      </c>
      <c r="K324" s="134" t="s">
        <v>144</v>
      </c>
      <c r="L324" s="30"/>
      <c r="M324" s="139" t="s">
        <v>1</v>
      </c>
      <c r="N324" s="140" t="s">
        <v>38</v>
      </c>
      <c r="P324" s="141">
        <f>O324*H324</f>
        <v>0</v>
      </c>
      <c r="Q324" s="141">
        <v>4.2969999999999996E-3</v>
      </c>
      <c r="R324" s="141">
        <f>Q324*H324</f>
        <v>2.7930499999999997E-2</v>
      </c>
      <c r="S324" s="141">
        <v>0</v>
      </c>
      <c r="T324" s="142">
        <f>S324*H324</f>
        <v>0</v>
      </c>
      <c r="AR324" s="143" t="s">
        <v>145</v>
      </c>
      <c r="AT324" s="143" t="s">
        <v>140</v>
      </c>
      <c r="AU324" s="143" t="s">
        <v>81</v>
      </c>
      <c r="AY324" s="15" t="s">
        <v>138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5" t="s">
        <v>8</v>
      </c>
      <c r="BK324" s="144">
        <f>ROUND(I324*H324,0)</f>
        <v>0</v>
      </c>
      <c r="BL324" s="15" t="s">
        <v>145</v>
      </c>
      <c r="BM324" s="143" t="s">
        <v>520</v>
      </c>
    </row>
    <row r="325" spans="2:65" s="12" customFormat="1">
      <c r="B325" s="145"/>
      <c r="D325" s="146" t="s">
        <v>151</v>
      </c>
      <c r="E325" s="147" t="s">
        <v>1</v>
      </c>
      <c r="F325" s="148" t="s">
        <v>512</v>
      </c>
      <c r="H325" s="149">
        <v>6.5</v>
      </c>
      <c r="I325" s="150"/>
      <c r="L325" s="145"/>
      <c r="M325" s="151"/>
      <c r="T325" s="152"/>
      <c r="AT325" s="147" t="s">
        <v>151</v>
      </c>
      <c r="AU325" s="147" t="s">
        <v>81</v>
      </c>
      <c r="AV325" s="12" t="s">
        <v>81</v>
      </c>
      <c r="AW325" s="12" t="s">
        <v>30</v>
      </c>
      <c r="AX325" s="12" t="s">
        <v>8</v>
      </c>
      <c r="AY325" s="147" t="s">
        <v>138</v>
      </c>
    </row>
    <row r="326" spans="2:65" s="1" customFormat="1" ht="24.2" customHeight="1">
      <c r="B326" s="131"/>
      <c r="C326" s="132" t="s">
        <v>521</v>
      </c>
      <c r="D326" s="132" t="s">
        <v>140</v>
      </c>
      <c r="E326" s="133" t="s">
        <v>522</v>
      </c>
      <c r="F326" s="134" t="s">
        <v>523</v>
      </c>
      <c r="G326" s="135" t="s">
        <v>143</v>
      </c>
      <c r="H326" s="136">
        <v>4</v>
      </c>
      <c r="I326" s="137"/>
      <c r="J326" s="138">
        <f>ROUND(I326*H326,0)</f>
        <v>0</v>
      </c>
      <c r="K326" s="134" t="s">
        <v>144</v>
      </c>
      <c r="L326" s="30"/>
      <c r="M326" s="139" t="s">
        <v>1</v>
      </c>
      <c r="N326" s="140" t="s">
        <v>38</v>
      </c>
      <c r="P326" s="141">
        <f>O326*H326</f>
        <v>0</v>
      </c>
      <c r="Q326" s="141">
        <v>2.4000000000000001E-4</v>
      </c>
      <c r="R326" s="141">
        <f>Q326*H326</f>
        <v>9.6000000000000002E-4</v>
      </c>
      <c r="S326" s="141">
        <v>0</v>
      </c>
      <c r="T326" s="142">
        <f>S326*H326</f>
        <v>0</v>
      </c>
      <c r="AR326" s="143" t="s">
        <v>145</v>
      </c>
      <c r="AT326" s="143" t="s">
        <v>140</v>
      </c>
      <c r="AU326" s="143" t="s">
        <v>81</v>
      </c>
      <c r="AY326" s="15" t="s">
        <v>138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5" t="s">
        <v>8</v>
      </c>
      <c r="BK326" s="144">
        <f>ROUND(I326*H326,0)</f>
        <v>0</v>
      </c>
      <c r="BL326" s="15" t="s">
        <v>145</v>
      </c>
      <c r="BM326" s="143" t="s">
        <v>524</v>
      </c>
    </row>
    <row r="327" spans="2:65" s="12" customFormat="1">
      <c r="B327" s="145"/>
      <c r="D327" s="146" t="s">
        <v>151</v>
      </c>
      <c r="E327" s="147" t="s">
        <v>1</v>
      </c>
      <c r="F327" s="148" t="s">
        <v>525</v>
      </c>
      <c r="H327" s="149">
        <v>4</v>
      </c>
      <c r="I327" s="150"/>
      <c r="L327" s="145"/>
      <c r="M327" s="151"/>
      <c r="T327" s="152"/>
      <c r="AT327" s="147" t="s">
        <v>151</v>
      </c>
      <c r="AU327" s="147" t="s">
        <v>81</v>
      </c>
      <c r="AV327" s="12" t="s">
        <v>81</v>
      </c>
      <c r="AW327" s="12" t="s">
        <v>30</v>
      </c>
      <c r="AX327" s="12" t="s">
        <v>8</v>
      </c>
      <c r="AY327" s="147" t="s">
        <v>138</v>
      </c>
    </row>
    <row r="328" spans="2:65" s="1" customFormat="1" ht="24.2" customHeight="1">
      <c r="B328" s="131"/>
      <c r="C328" s="132" t="s">
        <v>526</v>
      </c>
      <c r="D328" s="132" t="s">
        <v>140</v>
      </c>
      <c r="E328" s="133" t="s">
        <v>527</v>
      </c>
      <c r="F328" s="134" t="s">
        <v>528</v>
      </c>
      <c r="G328" s="135" t="s">
        <v>149</v>
      </c>
      <c r="H328" s="136">
        <v>3</v>
      </c>
      <c r="I328" s="137"/>
      <c r="J328" s="138">
        <f>ROUND(I328*H328,0)</f>
        <v>0</v>
      </c>
      <c r="K328" s="134" t="s">
        <v>144</v>
      </c>
      <c r="L328" s="30"/>
      <c r="M328" s="139" t="s">
        <v>1</v>
      </c>
      <c r="N328" s="140" t="s">
        <v>38</v>
      </c>
      <c r="P328" s="141">
        <f>O328*H328</f>
        <v>0</v>
      </c>
      <c r="Q328" s="141">
        <v>0.29220869999999999</v>
      </c>
      <c r="R328" s="141">
        <f>Q328*H328</f>
        <v>0.87662609999999996</v>
      </c>
      <c r="S328" s="141">
        <v>0</v>
      </c>
      <c r="T328" s="142">
        <f>S328*H328</f>
        <v>0</v>
      </c>
      <c r="AR328" s="143" t="s">
        <v>145</v>
      </c>
      <c r="AT328" s="143" t="s">
        <v>140</v>
      </c>
      <c r="AU328" s="143" t="s">
        <v>81</v>
      </c>
      <c r="AY328" s="15" t="s">
        <v>138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5" t="s">
        <v>8</v>
      </c>
      <c r="BK328" s="144">
        <f>ROUND(I328*H328,0)</f>
        <v>0</v>
      </c>
      <c r="BL328" s="15" t="s">
        <v>145</v>
      </c>
      <c r="BM328" s="143" t="s">
        <v>529</v>
      </c>
    </row>
    <row r="329" spans="2:65" s="12" customFormat="1">
      <c r="B329" s="145"/>
      <c r="D329" s="146" t="s">
        <v>151</v>
      </c>
      <c r="E329" s="147" t="s">
        <v>1</v>
      </c>
      <c r="F329" s="148" t="s">
        <v>530</v>
      </c>
      <c r="H329" s="149">
        <v>3</v>
      </c>
      <c r="I329" s="150"/>
      <c r="L329" s="145"/>
      <c r="M329" s="151"/>
      <c r="T329" s="152"/>
      <c r="AT329" s="147" t="s">
        <v>151</v>
      </c>
      <c r="AU329" s="147" t="s">
        <v>81</v>
      </c>
      <c r="AV329" s="12" t="s">
        <v>81</v>
      </c>
      <c r="AW329" s="12" t="s">
        <v>30</v>
      </c>
      <c r="AX329" s="12" t="s">
        <v>8</v>
      </c>
      <c r="AY329" s="147" t="s">
        <v>138</v>
      </c>
    </row>
    <row r="330" spans="2:65" s="1" customFormat="1" ht="24.2" customHeight="1">
      <c r="B330" s="131"/>
      <c r="C330" s="160" t="s">
        <v>531</v>
      </c>
      <c r="D330" s="160" t="s">
        <v>284</v>
      </c>
      <c r="E330" s="161" t="s">
        <v>532</v>
      </c>
      <c r="F330" s="162" t="s">
        <v>533</v>
      </c>
      <c r="G330" s="163" t="s">
        <v>149</v>
      </c>
      <c r="H330" s="164">
        <v>3</v>
      </c>
      <c r="I330" s="165"/>
      <c r="J330" s="166">
        <f>ROUND(I330*H330,0)</f>
        <v>0</v>
      </c>
      <c r="K330" s="162" t="s">
        <v>144</v>
      </c>
      <c r="L330" s="167"/>
      <c r="M330" s="168" t="s">
        <v>1</v>
      </c>
      <c r="N330" s="169" t="s">
        <v>38</v>
      </c>
      <c r="P330" s="141">
        <f>O330*H330</f>
        <v>0</v>
      </c>
      <c r="Q330" s="141">
        <v>4.7500000000000001E-2</v>
      </c>
      <c r="R330" s="141">
        <f>Q330*H330</f>
        <v>0.14250000000000002</v>
      </c>
      <c r="S330" s="141">
        <v>0</v>
      </c>
      <c r="T330" s="142">
        <f>S330*H330</f>
        <v>0</v>
      </c>
      <c r="AR330" s="143" t="s">
        <v>186</v>
      </c>
      <c r="AT330" s="143" t="s">
        <v>284</v>
      </c>
      <c r="AU330" s="143" t="s">
        <v>81</v>
      </c>
      <c r="AY330" s="15" t="s">
        <v>138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5" t="s">
        <v>8</v>
      </c>
      <c r="BK330" s="144">
        <f>ROUND(I330*H330,0)</f>
        <v>0</v>
      </c>
      <c r="BL330" s="15" t="s">
        <v>145</v>
      </c>
      <c r="BM330" s="143" t="s">
        <v>534</v>
      </c>
    </row>
    <row r="331" spans="2:65" s="1" customFormat="1" ht="24.2" customHeight="1">
      <c r="B331" s="131"/>
      <c r="C331" s="160" t="s">
        <v>535</v>
      </c>
      <c r="D331" s="160" t="s">
        <v>284</v>
      </c>
      <c r="E331" s="161" t="s">
        <v>536</v>
      </c>
      <c r="F331" s="162" t="s">
        <v>537</v>
      </c>
      <c r="G331" s="163" t="s">
        <v>143</v>
      </c>
      <c r="H331" s="164">
        <v>2</v>
      </c>
      <c r="I331" s="165"/>
      <c r="J331" s="166">
        <f>ROUND(I331*H331,0)</f>
        <v>0</v>
      </c>
      <c r="K331" s="162" t="s">
        <v>144</v>
      </c>
      <c r="L331" s="167"/>
      <c r="M331" s="168" t="s">
        <v>1</v>
      </c>
      <c r="N331" s="169" t="s">
        <v>38</v>
      </c>
      <c r="P331" s="141">
        <f>O331*H331</f>
        <v>0</v>
      </c>
      <c r="Q331" s="141">
        <v>4.1000000000000003E-3</v>
      </c>
      <c r="R331" s="141">
        <f>Q331*H331</f>
        <v>8.2000000000000007E-3</v>
      </c>
      <c r="S331" s="141">
        <v>0</v>
      </c>
      <c r="T331" s="142">
        <f>S331*H331</f>
        <v>0</v>
      </c>
      <c r="AR331" s="143" t="s">
        <v>186</v>
      </c>
      <c r="AT331" s="143" t="s">
        <v>284</v>
      </c>
      <c r="AU331" s="143" t="s">
        <v>81</v>
      </c>
      <c r="AY331" s="15" t="s">
        <v>138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5" t="s">
        <v>8</v>
      </c>
      <c r="BK331" s="144">
        <f>ROUND(I331*H331,0)</f>
        <v>0</v>
      </c>
      <c r="BL331" s="15" t="s">
        <v>145</v>
      </c>
      <c r="BM331" s="143" t="s">
        <v>538</v>
      </c>
    </row>
    <row r="332" spans="2:65" s="1" customFormat="1" ht="16.5" customHeight="1">
      <c r="B332" s="131"/>
      <c r="C332" s="160" t="s">
        <v>539</v>
      </c>
      <c r="D332" s="160" t="s">
        <v>284</v>
      </c>
      <c r="E332" s="161" t="s">
        <v>540</v>
      </c>
      <c r="F332" s="162" t="s">
        <v>541</v>
      </c>
      <c r="G332" s="163" t="s">
        <v>149</v>
      </c>
      <c r="H332" s="164">
        <v>3</v>
      </c>
      <c r="I332" s="165"/>
      <c r="J332" s="166">
        <f>ROUND(I332*H332,0)</f>
        <v>0</v>
      </c>
      <c r="K332" s="162" t="s">
        <v>144</v>
      </c>
      <c r="L332" s="167"/>
      <c r="M332" s="168" t="s">
        <v>1</v>
      </c>
      <c r="N332" s="169" t="s">
        <v>38</v>
      </c>
      <c r="P332" s="141">
        <f>O332*H332</f>
        <v>0</v>
      </c>
      <c r="Q332" s="141">
        <v>1.4E-2</v>
      </c>
      <c r="R332" s="141">
        <f>Q332*H332</f>
        <v>4.2000000000000003E-2</v>
      </c>
      <c r="S332" s="141">
        <v>0</v>
      </c>
      <c r="T332" s="142">
        <f>S332*H332</f>
        <v>0</v>
      </c>
      <c r="AR332" s="143" t="s">
        <v>186</v>
      </c>
      <c r="AT332" s="143" t="s">
        <v>284</v>
      </c>
      <c r="AU332" s="143" t="s">
        <v>81</v>
      </c>
      <c r="AY332" s="15" t="s">
        <v>138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5" t="s">
        <v>8</v>
      </c>
      <c r="BK332" s="144">
        <f>ROUND(I332*H332,0)</f>
        <v>0</v>
      </c>
      <c r="BL332" s="15" t="s">
        <v>145</v>
      </c>
      <c r="BM332" s="143" t="s">
        <v>542</v>
      </c>
    </row>
    <row r="333" spans="2:65" s="1" customFormat="1" ht="16.5" customHeight="1">
      <c r="B333" s="131"/>
      <c r="C333" s="132" t="s">
        <v>543</v>
      </c>
      <c r="D333" s="132" t="s">
        <v>140</v>
      </c>
      <c r="E333" s="133" t="s">
        <v>544</v>
      </c>
      <c r="F333" s="134" t="s">
        <v>545</v>
      </c>
      <c r="G333" s="135" t="s">
        <v>149</v>
      </c>
      <c r="H333" s="136">
        <v>1.2</v>
      </c>
      <c r="I333" s="137"/>
      <c r="J333" s="138">
        <f>ROUND(I333*H333,0)</f>
        <v>0</v>
      </c>
      <c r="K333" s="134" t="s">
        <v>144</v>
      </c>
      <c r="L333" s="30"/>
      <c r="M333" s="139" t="s">
        <v>1</v>
      </c>
      <c r="N333" s="140" t="s">
        <v>38</v>
      </c>
      <c r="P333" s="141">
        <f>O333*H333</f>
        <v>0</v>
      </c>
      <c r="Q333" s="141">
        <v>1.3912E-3</v>
      </c>
      <c r="R333" s="141">
        <f>Q333*H333</f>
        <v>1.6694399999999999E-3</v>
      </c>
      <c r="S333" s="141">
        <v>0</v>
      </c>
      <c r="T333" s="142">
        <f>S333*H333</f>
        <v>0</v>
      </c>
      <c r="AR333" s="143" t="s">
        <v>145</v>
      </c>
      <c r="AT333" s="143" t="s">
        <v>140</v>
      </c>
      <c r="AU333" s="143" t="s">
        <v>81</v>
      </c>
      <c r="AY333" s="15" t="s">
        <v>138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5" t="s">
        <v>8</v>
      </c>
      <c r="BK333" s="144">
        <f>ROUND(I333*H333,0)</f>
        <v>0</v>
      </c>
      <c r="BL333" s="15" t="s">
        <v>145</v>
      </c>
      <c r="BM333" s="143" t="s">
        <v>546</v>
      </c>
    </row>
    <row r="334" spans="2:65" s="12" customFormat="1">
      <c r="B334" s="145"/>
      <c r="D334" s="146" t="s">
        <v>151</v>
      </c>
      <c r="E334" s="147" t="s">
        <v>1</v>
      </c>
      <c r="F334" s="148" t="s">
        <v>547</v>
      </c>
      <c r="H334" s="149">
        <v>1.2</v>
      </c>
      <c r="I334" s="150"/>
      <c r="L334" s="145"/>
      <c r="M334" s="151"/>
      <c r="T334" s="152"/>
      <c r="AT334" s="147" t="s">
        <v>151</v>
      </c>
      <c r="AU334" s="147" t="s">
        <v>81</v>
      </c>
      <c r="AV334" s="12" t="s">
        <v>81</v>
      </c>
      <c r="AW334" s="12" t="s">
        <v>30</v>
      </c>
      <c r="AX334" s="12" t="s">
        <v>8</v>
      </c>
      <c r="AY334" s="147" t="s">
        <v>138</v>
      </c>
    </row>
    <row r="335" spans="2:65" s="1" customFormat="1" ht="16.5" customHeight="1">
      <c r="B335" s="131"/>
      <c r="C335" s="132" t="s">
        <v>548</v>
      </c>
      <c r="D335" s="132" t="s">
        <v>140</v>
      </c>
      <c r="E335" s="133" t="s">
        <v>549</v>
      </c>
      <c r="F335" s="134" t="s">
        <v>550</v>
      </c>
      <c r="G335" s="135" t="s">
        <v>167</v>
      </c>
      <c r="H335" s="136">
        <v>1</v>
      </c>
      <c r="I335" s="137"/>
      <c r="J335" s="138">
        <f>ROUND(I335*H335,0)</f>
        <v>0</v>
      </c>
      <c r="K335" s="134" t="s">
        <v>144</v>
      </c>
      <c r="L335" s="30"/>
      <c r="M335" s="139" t="s">
        <v>1</v>
      </c>
      <c r="N335" s="140" t="s">
        <v>38</v>
      </c>
      <c r="P335" s="141">
        <f>O335*H335</f>
        <v>0</v>
      </c>
      <c r="Q335" s="141">
        <v>0</v>
      </c>
      <c r="R335" s="141">
        <f>Q335*H335</f>
        <v>0</v>
      </c>
      <c r="S335" s="141">
        <v>2</v>
      </c>
      <c r="T335" s="142">
        <f>S335*H335</f>
        <v>2</v>
      </c>
      <c r="AR335" s="143" t="s">
        <v>145</v>
      </c>
      <c r="AT335" s="143" t="s">
        <v>140</v>
      </c>
      <c r="AU335" s="143" t="s">
        <v>81</v>
      </c>
      <c r="AY335" s="15" t="s">
        <v>138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5" t="s">
        <v>8</v>
      </c>
      <c r="BK335" s="144">
        <f>ROUND(I335*H335,0)</f>
        <v>0</v>
      </c>
      <c r="BL335" s="15" t="s">
        <v>145</v>
      </c>
      <c r="BM335" s="143" t="s">
        <v>551</v>
      </c>
    </row>
    <row r="336" spans="2:65" s="12" customFormat="1">
      <c r="B336" s="145"/>
      <c r="D336" s="146" t="s">
        <v>151</v>
      </c>
      <c r="E336" s="147" t="s">
        <v>1</v>
      </c>
      <c r="F336" s="148" t="s">
        <v>552</v>
      </c>
      <c r="H336" s="149">
        <v>1</v>
      </c>
      <c r="I336" s="150"/>
      <c r="L336" s="145"/>
      <c r="M336" s="151"/>
      <c r="T336" s="152"/>
      <c r="AT336" s="147" t="s">
        <v>151</v>
      </c>
      <c r="AU336" s="147" t="s">
        <v>81</v>
      </c>
      <c r="AV336" s="12" t="s">
        <v>81</v>
      </c>
      <c r="AW336" s="12" t="s">
        <v>30</v>
      </c>
      <c r="AX336" s="12" t="s">
        <v>8</v>
      </c>
      <c r="AY336" s="147" t="s">
        <v>138</v>
      </c>
    </row>
    <row r="337" spans="2:65" s="1" customFormat="1" ht="24.2" customHeight="1">
      <c r="B337" s="131"/>
      <c r="C337" s="132" t="s">
        <v>553</v>
      </c>
      <c r="D337" s="132" t="s">
        <v>140</v>
      </c>
      <c r="E337" s="133" t="s">
        <v>554</v>
      </c>
      <c r="F337" s="134" t="s">
        <v>555</v>
      </c>
      <c r="G337" s="135" t="s">
        <v>143</v>
      </c>
      <c r="H337" s="136">
        <v>1</v>
      </c>
      <c r="I337" s="137"/>
      <c r="J337" s="138">
        <f>ROUND(I337*H337,0)</f>
        <v>0</v>
      </c>
      <c r="K337" s="134" t="s">
        <v>144</v>
      </c>
      <c r="L337" s="30"/>
      <c r="M337" s="139" t="s">
        <v>1</v>
      </c>
      <c r="N337" s="140" t="s">
        <v>38</v>
      </c>
      <c r="P337" s="141">
        <f>O337*H337</f>
        <v>0</v>
      </c>
      <c r="Q337" s="141">
        <v>0</v>
      </c>
      <c r="R337" s="141">
        <f>Q337*H337</f>
        <v>0</v>
      </c>
      <c r="S337" s="141">
        <v>8.2000000000000003E-2</v>
      </c>
      <c r="T337" s="142">
        <f>S337*H337</f>
        <v>8.2000000000000003E-2</v>
      </c>
      <c r="AR337" s="143" t="s">
        <v>145</v>
      </c>
      <c r="AT337" s="143" t="s">
        <v>140</v>
      </c>
      <c r="AU337" s="143" t="s">
        <v>81</v>
      </c>
      <c r="AY337" s="15" t="s">
        <v>138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5" t="s">
        <v>8</v>
      </c>
      <c r="BK337" s="144">
        <f>ROUND(I337*H337,0)</f>
        <v>0</v>
      </c>
      <c r="BL337" s="15" t="s">
        <v>145</v>
      </c>
      <c r="BM337" s="143" t="s">
        <v>556</v>
      </c>
    </row>
    <row r="338" spans="2:65" s="1" customFormat="1" ht="24.2" customHeight="1">
      <c r="B338" s="131"/>
      <c r="C338" s="132" t="s">
        <v>557</v>
      </c>
      <c r="D338" s="132" t="s">
        <v>140</v>
      </c>
      <c r="E338" s="133" t="s">
        <v>558</v>
      </c>
      <c r="F338" s="134" t="s">
        <v>559</v>
      </c>
      <c r="G338" s="135" t="s">
        <v>143</v>
      </c>
      <c r="H338" s="136">
        <v>2</v>
      </c>
      <c r="I338" s="137"/>
      <c r="J338" s="138">
        <f>ROUND(I338*H338,0)</f>
        <v>0</v>
      </c>
      <c r="K338" s="134" t="s">
        <v>144</v>
      </c>
      <c r="L338" s="30"/>
      <c r="M338" s="139" t="s">
        <v>1</v>
      </c>
      <c r="N338" s="140" t="s">
        <v>38</v>
      </c>
      <c r="P338" s="141">
        <f>O338*H338</f>
        <v>0</v>
      </c>
      <c r="Q338" s="141">
        <v>0</v>
      </c>
      <c r="R338" s="141">
        <f>Q338*H338</f>
        <v>0</v>
      </c>
      <c r="S338" s="141">
        <v>4.0000000000000001E-3</v>
      </c>
      <c r="T338" s="142">
        <f>S338*H338</f>
        <v>8.0000000000000002E-3</v>
      </c>
      <c r="AR338" s="143" t="s">
        <v>145</v>
      </c>
      <c r="AT338" s="143" t="s">
        <v>140</v>
      </c>
      <c r="AU338" s="143" t="s">
        <v>81</v>
      </c>
      <c r="AY338" s="15" t="s">
        <v>138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5" t="s">
        <v>8</v>
      </c>
      <c r="BK338" s="144">
        <f>ROUND(I338*H338,0)</f>
        <v>0</v>
      </c>
      <c r="BL338" s="15" t="s">
        <v>145</v>
      </c>
      <c r="BM338" s="143" t="s">
        <v>560</v>
      </c>
    </row>
    <row r="339" spans="2:65" s="1" customFormat="1" ht="24.2" customHeight="1">
      <c r="B339" s="131"/>
      <c r="C339" s="132" t="s">
        <v>561</v>
      </c>
      <c r="D339" s="132" t="s">
        <v>140</v>
      </c>
      <c r="E339" s="133" t="s">
        <v>562</v>
      </c>
      <c r="F339" s="134" t="s">
        <v>563</v>
      </c>
      <c r="G339" s="135" t="s">
        <v>143</v>
      </c>
      <c r="H339" s="136">
        <v>12</v>
      </c>
      <c r="I339" s="137"/>
      <c r="J339" s="138">
        <f>ROUND(I339*H339,0)</f>
        <v>0</v>
      </c>
      <c r="K339" s="134" t="s">
        <v>144</v>
      </c>
      <c r="L339" s="30"/>
      <c r="M339" s="139" t="s">
        <v>1</v>
      </c>
      <c r="N339" s="140" t="s">
        <v>38</v>
      </c>
      <c r="P339" s="141">
        <f>O339*H339</f>
        <v>0</v>
      </c>
      <c r="Q339" s="141">
        <v>0</v>
      </c>
      <c r="R339" s="141">
        <f>Q339*H339</f>
        <v>0</v>
      </c>
      <c r="S339" s="141">
        <v>1.4999999999999999E-2</v>
      </c>
      <c r="T339" s="142">
        <f>S339*H339</f>
        <v>0.18</v>
      </c>
      <c r="AR339" s="143" t="s">
        <v>145</v>
      </c>
      <c r="AT339" s="143" t="s">
        <v>140</v>
      </c>
      <c r="AU339" s="143" t="s">
        <v>81</v>
      </c>
      <c r="AY339" s="15" t="s">
        <v>138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5" t="s">
        <v>8</v>
      </c>
      <c r="BK339" s="144">
        <f>ROUND(I339*H339,0)</f>
        <v>0</v>
      </c>
      <c r="BL339" s="15" t="s">
        <v>145</v>
      </c>
      <c r="BM339" s="143" t="s">
        <v>564</v>
      </c>
    </row>
    <row r="340" spans="2:65" s="12" customFormat="1">
      <c r="B340" s="145"/>
      <c r="D340" s="146" t="s">
        <v>151</v>
      </c>
      <c r="E340" s="147" t="s">
        <v>1</v>
      </c>
      <c r="F340" s="148" t="s">
        <v>565</v>
      </c>
      <c r="H340" s="149">
        <v>12</v>
      </c>
      <c r="I340" s="150"/>
      <c r="L340" s="145"/>
      <c r="M340" s="151"/>
      <c r="T340" s="152"/>
      <c r="AT340" s="147" t="s">
        <v>151</v>
      </c>
      <c r="AU340" s="147" t="s">
        <v>81</v>
      </c>
      <c r="AV340" s="12" t="s">
        <v>81</v>
      </c>
      <c r="AW340" s="12" t="s">
        <v>30</v>
      </c>
      <c r="AX340" s="12" t="s">
        <v>8</v>
      </c>
      <c r="AY340" s="147" t="s">
        <v>138</v>
      </c>
    </row>
    <row r="341" spans="2:65" s="1" customFormat="1" ht="33" customHeight="1">
      <c r="B341" s="131"/>
      <c r="C341" s="132" t="s">
        <v>566</v>
      </c>
      <c r="D341" s="132" t="s">
        <v>140</v>
      </c>
      <c r="E341" s="133" t="s">
        <v>567</v>
      </c>
      <c r="F341" s="134" t="s">
        <v>568</v>
      </c>
      <c r="G341" s="135" t="s">
        <v>143</v>
      </c>
      <c r="H341" s="136">
        <v>218</v>
      </c>
      <c r="I341" s="137"/>
      <c r="J341" s="138">
        <f>ROUND(I341*H341,0)</f>
        <v>0</v>
      </c>
      <c r="K341" s="134" t="s">
        <v>144</v>
      </c>
      <c r="L341" s="30"/>
      <c r="M341" s="139" t="s">
        <v>1</v>
      </c>
      <c r="N341" s="140" t="s">
        <v>38</v>
      </c>
      <c r="P341" s="141">
        <f>O341*H341</f>
        <v>0</v>
      </c>
      <c r="Q341" s="141">
        <v>1.91E-5</v>
      </c>
      <c r="R341" s="141">
        <f>Q341*H341</f>
        <v>4.1637999999999996E-3</v>
      </c>
      <c r="S341" s="141">
        <v>0</v>
      </c>
      <c r="T341" s="142">
        <f>S341*H341</f>
        <v>0</v>
      </c>
      <c r="AR341" s="143" t="s">
        <v>145</v>
      </c>
      <c r="AT341" s="143" t="s">
        <v>140</v>
      </c>
      <c r="AU341" s="143" t="s">
        <v>81</v>
      </c>
      <c r="AY341" s="15" t="s">
        <v>138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5" t="s">
        <v>8</v>
      </c>
      <c r="BK341" s="144">
        <f>ROUND(I341*H341,0)</f>
        <v>0</v>
      </c>
      <c r="BL341" s="15" t="s">
        <v>145</v>
      </c>
      <c r="BM341" s="143" t="s">
        <v>569</v>
      </c>
    </row>
    <row r="342" spans="2:65" s="12" customFormat="1">
      <c r="B342" s="145"/>
      <c r="D342" s="146" t="s">
        <v>151</v>
      </c>
      <c r="E342" s="147" t="s">
        <v>1</v>
      </c>
      <c r="F342" s="148" t="s">
        <v>570</v>
      </c>
      <c r="H342" s="149">
        <v>218</v>
      </c>
      <c r="I342" s="150"/>
      <c r="L342" s="145"/>
      <c r="M342" s="151"/>
      <c r="T342" s="152"/>
      <c r="AT342" s="147" t="s">
        <v>151</v>
      </c>
      <c r="AU342" s="147" t="s">
        <v>81</v>
      </c>
      <c r="AV342" s="12" t="s">
        <v>81</v>
      </c>
      <c r="AW342" s="12" t="s">
        <v>30</v>
      </c>
      <c r="AX342" s="12" t="s">
        <v>73</v>
      </c>
      <c r="AY342" s="147" t="s">
        <v>138</v>
      </c>
    </row>
    <row r="343" spans="2:65" s="13" customFormat="1">
      <c r="B343" s="153"/>
      <c r="D343" s="146" t="s">
        <v>151</v>
      </c>
      <c r="E343" s="154" t="s">
        <v>1</v>
      </c>
      <c r="F343" s="155" t="s">
        <v>203</v>
      </c>
      <c r="H343" s="156">
        <v>218</v>
      </c>
      <c r="I343" s="157"/>
      <c r="L343" s="153"/>
      <c r="M343" s="158"/>
      <c r="T343" s="159"/>
      <c r="AT343" s="154" t="s">
        <v>151</v>
      </c>
      <c r="AU343" s="154" t="s">
        <v>81</v>
      </c>
      <c r="AV343" s="13" t="s">
        <v>153</v>
      </c>
      <c r="AW343" s="13" t="s">
        <v>30</v>
      </c>
      <c r="AX343" s="13" t="s">
        <v>8</v>
      </c>
      <c r="AY343" s="154" t="s">
        <v>138</v>
      </c>
    </row>
    <row r="344" spans="2:65" s="1" customFormat="1" ht="24.2" customHeight="1">
      <c r="B344" s="131"/>
      <c r="C344" s="132" t="s">
        <v>571</v>
      </c>
      <c r="D344" s="132" t="s">
        <v>140</v>
      </c>
      <c r="E344" s="133" t="s">
        <v>572</v>
      </c>
      <c r="F344" s="134" t="s">
        <v>573</v>
      </c>
      <c r="G344" s="135" t="s">
        <v>257</v>
      </c>
      <c r="H344" s="136">
        <v>24.634</v>
      </c>
      <c r="I344" s="137"/>
      <c r="J344" s="138">
        <f>ROUND(I344*H344,0)</f>
        <v>0</v>
      </c>
      <c r="K344" s="134" t="s">
        <v>144</v>
      </c>
      <c r="L344" s="30"/>
      <c r="M344" s="139" t="s">
        <v>1</v>
      </c>
      <c r="N344" s="140" t="s">
        <v>38</v>
      </c>
      <c r="P344" s="141">
        <f>O344*H344</f>
        <v>0</v>
      </c>
      <c r="Q344" s="141">
        <v>0</v>
      </c>
      <c r="R344" s="141">
        <f>Q344*H344</f>
        <v>0</v>
      </c>
      <c r="S344" s="141">
        <v>0</v>
      </c>
      <c r="T344" s="142">
        <f>S344*H344</f>
        <v>0</v>
      </c>
      <c r="AR344" s="143" t="s">
        <v>145</v>
      </c>
      <c r="AT344" s="143" t="s">
        <v>140</v>
      </c>
      <c r="AU344" s="143" t="s">
        <v>81</v>
      </c>
      <c r="AY344" s="15" t="s">
        <v>138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5" t="s">
        <v>8</v>
      </c>
      <c r="BK344" s="144">
        <f>ROUND(I344*H344,0)</f>
        <v>0</v>
      </c>
      <c r="BL344" s="15" t="s">
        <v>145</v>
      </c>
      <c r="BM344" s="143" t="s">
        <v>574</v>
      </c>
    </row>
    <row r="345" spans="2:65" s="12" customFormat="1">
      <c r="B345" s="145"/>
      <c r="D345" s="146" t="s">
        <v>151</v>
      </c>
      <c r="E345" s="147" t="s">
        <v>1</v>
      </c>
      <c r="F345" s="148" t="s">
        <v>575</v>
      </c>
      <c r="H345" s="149">
        <v>14.134</v>
      </c>
      <c r="I345" s="150"/>
      <c r="L345" s="145"/>
      <c r="M345" s="151"/>
      <c r="T345" s="152"/>
      <c r="AT345" s="147" t="s">
        <v>151</v>
      </c>
      <c r="AU345" s="147" t="s">
        <v>81</v>
      </c>
      <c r="AV345" s="12" t="s">
        <v>81</v>
      </c>
      <c r="AW345" s="12" t="s">
        <v>30</v>
      </c>
      <c r="AX345" s="12" t="s">
        <v>73</v>
      </c>
      <c r="AY345" s="147" t="s">
        <v>138</v>
      </c>
    </row>
    <row r="346" spans="2:65" s="12" customFormat="1">
      <c r="B346" s="145"/>
      <c r="D346" s="146" t="s">
        <v>151</v>
      </c>
      <c r="E346" s="147" t="s">
        <v>1</v>
      </c>
      <c r="F346" s="148" t="s">
        <v>576</v>
      </c>
      <c r="H346" s="149">
        <v>5</v>
      </c>
      <c r="I346" s="150"/>
      <c r="L346" s="145"/>
      <c r="M346" s="151"/>
      <c r="T346" s="152"/>
      <c r="AT346" s="147" t="s">
        <v>151</v>
      </c>
      <c r="AU346" s="147" t="s">
        <v>81</v>
      </c>
      <c r="AV346" s="12" t="s">
        <v>81</v>
      </c>
      <c r="AW346" s="12" t="s">
        <v>30</v>
      </c>
      <c r="AX346" s="12" t="s">
        <v>73</v>
      </c>
      <c r="AY346" s="147" t="s">
        <v>138</v>
      </c>
    </row>
    <row r="347" spans="2:65" s="12" customFormat="1">
      <c r="B347" s="145"/>
      <c r="D347" s="146" t="s">
        <v>151</v>
      </c>
      <c r="E347" s="147" t="s">
        <v>1</v>
      </c>
      <c r="F347" s="148" t="s">
        <v>577</v>
      </c>
      <c r="H347" s="149">
        <v>5.5</v>
      </c>
      <c r="I347" s="150"/>
      <c r="L347" s="145"/>
      <c r="M347" s="151"/>
      <c r="T347" s="152"/>
      <c r="AT347" s="147" t="s">
        <v>151</v>
      </c>
      <c r="AU347" s="147" t="s">
        <v>81</v>
      </c>
      <c r="AV347" s="12" t="s">
        <v>81</v>
      </c>
      <c r="AW347" s="12" t="s">
        <v>30</v>
      </c>
      <c r="AX347" s="12" t="s">
        <v>73</v>
      </c>
      <c r="AY347" s="147" t="s">
        <v>138</v>
      </c>
    </row>
    <row r="348" spans="2:65" s="13" customFormat="1">
      <c r="B348" s="153"/>
      <c r="D348" s="146" t="s">
        <v>151</v>
      </c>
      <c r="E348" s="154" t="s">
        <v>1</v>
      </c>
      <c r="F348" s="155" t="s">
        <v>203</v>
      </c>
      <c r="H348" s="156">
        <v>24.634</v>
      </c>
      <c r="I348" s="157"/>
      <c r="L348" s="153"/>
      <c r="M348" s="158"/>
      <c r="T348" s="159"/>
      <c r="AT348" s="154" t="s">
        <v>151</v>
      </c>
      <c r="AU348" s="154" t="s">
        <v>81</v>
      </c>
      <c r="AV348" s="13" t="s">
        <v>153</v>
      </c>
      <c r="AW348" s="13" t="s">
        <v>30</v>
      </c>
      <c r="AX348" s="13" t="s">
        <v>8</v>
      </c>
      <c r="AY348" s="154" t="s">
        <v>138</v>
      </c>
    </row>
    <row r="349" spans="2:65" s="1" customFormat="1" ht="21.75" customHeight="1">
      <c r="B349" s="131"/>
      <c r="C349" s="132" t="s">
        <v>578</v>
      </c>
      <c r="D349" s="132" t="s">
        <v>140</v>
      </c>
      <c r="E349" s="133" t="s">
        <v>579</v>
      </c>
      <c r="F349" s="134" t="s">
        <v>580</v>
      </c>
      <c r="G349" s="135" t="s">
        <v>257</v>
      </c>
      <c r="H349" s="136">
        <v>14.85</v>
      </c>
      <c r="I349" s="137"/>
      <c r="J349" s="138">
        <f>ROUND(I349*H349,0)</f>
        <v>0</v>
      </c>
      <c r="K349" s="134" t="s">
        <v>144</v>
      </c>
      <c r="L349" s="30"/>
      <c r="M349" s="139" t="s">
        <v>1</v>
      </c>
      <c r="N349" s="140" t="s">
        <v>38</v>
      </c>
      <c r="P349" s="141">
        <f>O349*H349</f>
        <v>0</v>
      </c>
      <c r="Q349" s="141">
        <v>0</v>
      </c>
      <c r="R349" s="141">
        <f>Q349*H349</f>
        <v>0</v>
      </c>
      <c r="S349" s="141">
        <v>0</v>
      </c>
      <c r="T349" s="142">
        <f>S349*H349</f>
        <v>0</v>
      </c>
      <c r="AR349" s="143" t="s">
        <v>145</v>
      </c>
      <c r="AT349" s="143" t="s">
        <v>140</v>
      </c>
      <c r="AU349" s="143" t="s">
        <v>81</v>
      </c>
      <c r="AY349" s="15" t="s">
        <v>138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5" t="s">
        <v>8</v>
      </c>
      <c r="BK349" s="144">
        <f>ROUND(I349*H349,0)</f>
        <v>0</v>
      </c>
      <c r="BL349" s="15" t="s">
        <v>145</v>
      </c>
      <c r="BM349" s="143" t="s">
        <v>581</v>
      </c>
    </row>
    <row r="350" spans="2:65" s="12" customFormat="1" ht="22.5">
      <c r="B350" s="145"/>
      <c r="D350" s="146" t="s">
        <v>151</v>
      </c>
      <c r="E350" s="147" t="s">
        <v>1</v>
      </c>
      <c r="F350" s="148" t="s">
        <v>582</v>
      </c>
      <c r="H350" s="149">
        <v>14.85</v>
      </c>
      <c r="I350" s="150"/>
      <c r="L350" s="145"/>
      <c r="M350" s="151"/>
      <c r="T350" s="152"/>
      <c r="AT350" s="147" t="s">
        <v>151</v>
      </c>
      <c r="AU350" s="147" t="s">
        <v>81</v>
      </c>
      <c r="AV350" s="12" t="s">
        <v>81</v>
      </c>
      <c r="AW350" s="12" t="s">
        <v>30</v>
      </c>
      <c r="AX350" s="12" t="s">
        <v>8</v>
      </c>
      <c r="AY350" s="147" t="s">
        <v>138</v>
      </c>
    </row>
    <row r="351" spans="2:65" s="1" customFormat="1" ht="21.75" customHeight="1">
      <c r="B351" s="131"/>
      <c r="C351" s="132" t="s">
        <v>583</v>
      </c>
      <c r="D351" s="132" t="s">
        <v>140</v>
      </c>
      <c r="E351" s="133" t="s">
        <v>584</v>
      </c>
      <c r="F351" s="134" t="s">
        <v>585</v>
      </c>
      <c r="G351" s="135" t="s">
        <v>257</v>
      </c>
      <c r="H351" s="136">
        <v>6.3</v>
      </c>
      <c r="I351" s="137"/>
      <c r="J351" s="138">
        <f>ROUND(I351*H351,0)</f>
        <v>0</v>
      </c>
      <c r="K351" s="134" t="s">
        <v>144</v>
      </c>
      <c r="L351" s="30"/>
      <c r="M351" s="139" t="s">
        <v>1</v>
      </c>
      <c r="N351" s="140" t="s">
        <v>38</v>
      </c>
      <c r="P351" s="141">
        <f>O351*H351</f>
        <v>0</v>
      </c>
      <c r="Q351" s="141">
        <v>3.9699999999999996E-3</v>
      </c>
      <c r="R351" s="141">
        <f>Q351*H351</f>
        <v>2.5010999999999995E-2</v>
      </c>
      <c r="S351" s="141">
        <v>0</v>
      </c>
      <c r="T351" s="142">
        <f>S351*H351</f>
        <v>0</v>
      </c>
      <c r="AR351" s="143" t="s">
        <v>145</v>
      </c>
      <c r="AT351" s="143" t="s">
        <v>140</v>
      </c>
      <c r="AU351" s="143" t="s">
        <v>81</v>
      </c>
      <c r="AY351" s="15" t="s">
        <v>138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5" t="s">
        <v>8</v>
      </c>
      <c r="BK351" s="144">
        <f>ROUND(I351*H351,0)</f>
        <v>0</v>
      </c>
      <c r="BL351" s="15" t="s">
        <v>145</v>
      </c>
      <c r="BM351" s="143" t="s">
        <v>586</v>
      </c>
    </row>
    <row r="352" spans="2:65" s="12" customFormat="1">
      <c r="B352" s="145"/>
      <c r="D352" s="146" t="s">
        <v>151</v>
      </c>
      <c r="E352" s="147" t="s">
        <v>1</v>
      </c>
      <c r="F352" s="148" t="s">
        <v>587</v>
      </c>
      <c r="H352" s="149">
        <v>3</v>
      </c>
      <c r="I352" s="150"/>
      <c r="L352" s="145"/>
      <c r="M352" s="151"/>
      <c r="T352" s="152"/>
      <c r="AT352" s="147" t="s">
        <v>151</v>
      </c>
      <c r="AU352" s="147" t="s">
        <v>81</v>
      </c>
      <c r="AV352" s="12" t="s">
        <v>81</v>
      </c>
      <c r="AW352" s="12" t="s">
        <v>30</v>
      </c>
      <c r="AX352" s="12" t="s">
        <v>73</v>
      </c>
      <c r="AY352" s="147" t="s">
        <v>138</v>
      </c>
    </row>
    <row r="353" spans="2:65" s="12" customFormat="1">
      <c r="B353" s="145"/>
      <c r="D353" s="146" t="s">
        <v>151</v>
      </c>
      <c r="E353" s="147" t="s">
        <v>1</v>
      </c>
      <c r="F353" s="148" t="s">
        <v>588</v>
      </c>
      <c r="H353" s="149">
        <v>3.3</v>
      </c>
      <c r="I353" s="150"/>
      <c r="L353" s="145"/>
      <c r="M353" s="151"/>
      <c r="T353" s="152"/>
      <c r="AT353" s="147" t="s">
        <v>151</v>
      </c>
      <c r="AU353" s="147" t="s">
        <v>81</v>
      </c>
      <c r="AV353" s="12" t="s">
        <v>81</v>
      </c>
      <c r="AW353" s="12" t="s">
        <v>30</v>
      </c>
      <c r="AX353" s="12" t="s">
        <v>73</v>
      </c>
      <c r="AY353" s="147" t="s">
        <v>138</v>
      </c>
    </row>
    <row r="354" spans="2:65" s="13" customFormat="1">
      <c r="B354" s="153"/>
      <c r="D354" s="146" t="s">
        <v>151</v>
      </c>
      <c r="E354" s="154" t="s">
        <v>1</v>
      </c>
      <c r="F354" s="155" t="s">
        <v>203</v>
      </c>
      <c r="H354" s="156">
        <v>6.3</v>
      </c>
      <c r="I354" s="157"/>
      <c r="L354" s="153"/>
      <c r="M354" s="158"/>
      <c r="T354" s="159"/>
      <c r="AT354" s="154" t="s">
        <v>151</v>
      </c>
      <c r="AU354" s="154" t="s">
        <v>81</v>
      </c>
      <c r="AV354" s="13" t="s">
        <v>153</v>
      </c>
      <c r="AW354" s="13" t="s">
        <v>30</v>
      </c>
      <c r="AX354" s="13" t="s">
        <v>8</v>
      </c>
      <c r="AY354" s="154" t="s">
        <v>138</v>
      </c>
    </row>
    <row r="355" spans="2:65" s="1" customFormat="1" ht="24.2" customHeight="1">
      <c r="B355" s="131"/>
      <c r="C355" s="132" t="s">
        <v>589</v>
      </c>
      <c r="D355" s="132" t="s">
        <v>140</v>
      </c>
      <c r="E355" s="133" t="s">
        <v>590</v>
      </c>
      <c r="F355" s="134" t="s">
        <v>591</v>
      </c>
      <c r="G355" s="135" t="s">
        <v>257</v>
      </c>
      <c r="H355" s="136">
        <v>2.5649999999999999</v>
      </c>
      <c r="I355" s="137"/>
      <c r="J355" s="138">
        <f>ROUND(I355*H355,0)</f>
        <v>0</v>
      </c>
      <c r="K355" s="134" t="s">
        <v>144</v>
      </c>
      <c r="L355" s="30"/>
      <c r="M355" s="139" t="s">
        <v>1</v>
      </c>
      <c r="N355" s="140" t="s">
        <v>38</v>
      </c>
      <c r="P355" s="141">
        <f>O355*H355</f>
        <v>0</v>
      </c>
      <c r="Q355" s="141">
        <v>4.2700000000000004E-3</v>
      </c>
      <c r="R355" s="141">
        <f>Q355*H355</f>
        <v>1.095255E-2</v>
      </c>
      <c r="S355" s="141">
        <v>0</v>
      </c>
      <c r="T355" s="142">
        <f>S355*H355</f>
        <v>0</v>
      </c>
      <c r="AR355" s="143" t="s">
        <v>145</v>
      </c>
      <c r="AT355" s="143" t="s">
        <v>140</v>
      </c>
      <c r="AU355" s="143" t="s">
        <v>81</v>
      </c>
      <c r="AY355" s="15" t="s">
        <v>138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5" t="s">
        <v>8</v>
      </c>
      <c r="BK355" s="144">
        <f>ROUND(I355*H355,0)</f>
        <v>0</v>
      </c>
      <c r="BL355" s="15" t="s">
        <v>145</v>
      </c>
      <c r="BM355" s="143" t="s">
        <v>592</v>
      </c>
    </row>
    <row r="356" spans="2:65" s="12" customFormat="1" ht="22.5">
      <c r="B356" s="145"/>
      <c r="D356" s="146" t="s">
        <v>151</v>
      </c>
      <c r="E356" s="147" t="s">
        <v>1</v>
      </c>
      <c r="F356" s="148" t="s">
        <v>412</v>
      </c>
      <c r="H356" s="149">
        <v>2.5649999999999999</v>
      </c>
      <c r="I356" s="150"/>
      <c r="L356" s="145"/>
      <c r="M356" s="151"/>
      <c r="T356" s="152"/>
      <c r="AT356" s="147" t="s">
        <v>151</v>
      </c>
      <c r="AU356" s="147" t="s">
        <v>81</v>
      </c>
      <c r="AV356" s="12" t="s">
        <v>81</v>
      </c>
      <c r="AW356" s="12" t="s">
        <v>30</v>
      </c>
      <c r="AX356" s="12" t="s">
        <v>73</v>
      </c>
      <c r="AY356" s="147" t="s">
        <v>138</v>
      </c>
    </row>
    <row r="357" spans="2:65" s="13" customFormat="1">
      <c r="B357" s="153"/>
      <c r="D357" s="146" t="s">
        <v>151</v>
      </c>
      <c r="E357" s="154" t="s">
        <v>1</v>
      </c>
      <c r="F357" s="155" t="s">
        <v>203</v>
      </c>
      <c r="H357" s="156">
        <v>2.5649999999999999</v>
      </c>
      <c r="I357" s="157"/>
      <c r="L357" s="153"/>
      <c r="M357" s="158"/>
      <c r="T357" s="159"/>
      <c r="AT357" s="154" t="s">
        <v>151</v>
      </c>
      <c r="AU357" s="154" t="s">
        <v>81</v>
      </c>
      <c r="AV357" s="13" t="s">
        <v>153</v>
      </c>
      <c r="AW357" s="13" t="s">
        <v>30</v>
      </c>
      <c r="AX357" s="13" t="s">
        <v>8</v>
      </c>
      <c r="AY357" s="154" t="s">
        <v>138</v>
      </c>
    </row>
    <row r="358" spans="2:65" s="1" customFormat="1" ht="24.2" customHeight="1">
      <c r="B358" s="131"/>
      <c r="C358" s="132" t="s">
        <v>593</v>
      </c>
      <c r="D358" s="132" t="s">
        <v>140</v>
      </c>
      <c r="E358" s="133" t="s">
        <v>594</v>
      </c>
      <c r="F358" s="134" t="s">
        <v>595</v>
      </c>
      <c r="G358" s="135" t="s">
        <v>257</v>
      </c>
      <c r="H358" s="136">
        <v>8.8650000000000002</v>
      </c>
      <c r="I358" s="137"/>
      <c r="J358" s="138">
        <f>ROUND(I358*H358,0)</f>
        <v>0</v>
      </c>
      <c r="K358" s="134" t="s">
        <v>144</v>
      </c>
      <c r="L358" s="30"/>
      <c r="M358" s="139" t="s">
        <v>1</v>
      </c>
      <c r="N358" s="140" t="s">
        <v>38</v>
      </c>
      <c r="P358" s="141">
        <f>O358*H358</f>
        <v>0</v>
      </c>
      <c r="Q358" s="141">
        <v>1.5299999999999999E-3</v>
      </c>
      <c r="R358" s="141">
        <f>Q358*H358</f>
        <v>1.3563449999999999E-2</v>
      </c>
      <c r="S358" s="141">
        <v>0</v>
      </c>
      <c r="T358" s="142">
        <f>S358*H358</f>
        <v>0</v>
      </c>
      <c r="AR358" s="143" t="s">
        <v>145</v>
      </c>
      <c r="AT358" s="143" t="s">
        <v>140</v>
      </c>
      <c r="AU358" s="143" t="s">
        <v>81</v>
      </c>
      <c r="AY358" s="15" t="s">
        <v>138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5" t="s">
        <v>8</v>
      </c>
      <c r="BK358" s="144">
        <f>ROUND(I358*H358,0)</f>
        <v>0</v>
      </c>
      <c r="BL358" s="15" t="s">
        <v>145</v>
      </c>
      <c r="BM358" s="143" t="s">
        <v>596</v>
      </c>
    </row>
    <row r="359" spans="2:65" s="12" customFormat="1" ht="22.5">
      <c r="B359" s="145"/>
      <c r="D359" s="146" t="s">
        <v>151</v>
      </c>
      <c r="E359" s="147" t="s">
        <v>1</v>
      </c>
      <c r="F359" s="148" t="s">
        <v>412</v>
      </c>
      <c r="H359" s="149">
        <v>2.5649999999999999</v>
      </c>
      <c r="I359" s="150"/>
      <c r="L359" s="145"/>
      <c r="M359" s="151"/>
      <c r="T359" s="152"/>
      <c r="AT359" s="147" t="s">
        <v>151</v>
      </c>
      <c r="AU359" s="147" t="s">
        <v>81</v>
      </c>
      <c r="AV359" s="12" t="s">
        <v>81</v>
      </c>
      <c r="AW359" s="12" t="s">
        <v>30</v>
      </c>
      <c r="AX359" s="12" t="s">
        <v>73</v>
      </c>
      <c r="AY359" s="147" t="s">
        <v>138</v>
      </c>
    </row>
    <row r="360" spans="2:65" s="12" customFormat="1">
      <c r="B360" s="145"/>
      <c r="D360" s="146" t="s">
        <v>151</v>
      </c>
      <c r="E360" s="147" t="s">
        <v>1</v>
      </c>
      <c r="F360" s="148" t="s">
        <v>587</v>
      </c>
      <c r="H360" s="149">
        <v>3</v>
      </c>
      <c r="I360" s="150"/>
      <c r="L360" s="145"/>
      <c r="M360" s="151"/>
      <c r="T360" s="152"/>
      <c r="AT360" s="147" t="s">
        <v>151</v>
      </c>
      <c r="AU360" s="147" t="s">
        <v>81</v>
      </c>
      <c r="AV360" s="12" t="s">
        <v>81</v>
      </c>
      <c r="AW360" s="12" t="s">
        <v>30</v>
      </c>
      <c r="AX360" s="12" t="s">
        <v>73</v>
      </c>
      <c r="AY360" s="147" t="s">
        <v>138</v>
      </c>
    </row>
    <row r="361" spans="2:65" s="12" customFormat="1">
      <c r="B361" s="145"/>
      <c r="D361" s="146" t="s">
        <v>151</v>
      </c>
      <c r="E361" s="147" t="s">
        <v>1</v>
      </c>
      <c r="F361" s="148" t="s">
        <v>588</v>
      </c>
      <c r="H361" s="149">
        <v>3.3</v>
      </c>
      <c r="I361" s="150"/>
      <c r="L361" s="145"/>
      <c r="M361" s="151"/>
      <c r="T361" s="152"/>
      <c r="AT361" s="147" t="s">
        <v>151</v>
      </c>
      <c r="AU361" s="147" t="s">
        <v>81</v>
      </c>
      <c r="AV361" s="12" t="s">
        <v>81</v>
      </c>
      <c r="AW361" s="12" t="s">
        <v>30</v>
      </c>
      <c r="AX361" s="12" t="s">
        <v>73</v>
      </c>
      <c r="AY361" s="147" t="s">
        <v>138</v>
      </c>
    </row>
    <row r="362" spans="2:65" s="13" customFormat="1">
      <c r="B362" s="153"/>
      <c r="D362" s="146" t="s">
        <v>151</v>
      </c>
      <c r="E362" s="154" t="s">
        <v>1</v>
      </c>
      <c r="F362" s="155" t="s">
        <v>203</v>
      </c>
      <c r="H362" s="156">
        <v>8.8650000000000002</v>
      </c>
      <c r="I362" s="157"/>
      <c r="L362" s="153"/>
      <c r="M362" s="158"/>
      <c r="T362" s="159"/>
      <c r="AT362" s="154" t="s">
        <v>151</v>
      </c>
      <c r="AU362" s="154" t="s">
        <v>81</v>
      </c>
      <c r="AV362" s="13" t="s">
        <v>153</v>
      </c>
      <c r="AW362" s="13" t="s">
        <v>30</v>
      </c>
      <c r="AX362" s="13" t="s">
        <v>8</v>
      </c>
      <c r="AY362" s="154" t="s">
        <v>138</v>
      </c>
    </row>
    <row r="363" spans="2:65" s="11" customFormat="1" ht="22.9" customHeight="1">
      <c r="B363" s="119"/>
      <c r="D363" s="120" t="s">
        <v>72</v>
      </c>
      <c r="E363" s="129" t="s">
        <v>597</v>
      </c>
      <c r="F363" s="129" t="s">
        <v>598</v>
      </c>
      <c r="I363" s="122"/>
      <c r="J363" s="130">
        <f>BK363</f>
        <v>0</v>
      </c>
      <c r="L363" s="119"/>
      <c r="M363" s="124"/>
      <c r="P363" s="125">
        <f>SUM(P364:P368)</f>
        <v>0</v>
      </c>
      <c r="R363" s="125">
        <f>SUM(R364:R368)</f>
        <v>0</v>
      </c>
      <c r="T363" s="126">
        <f>SUM(T364:T368)</f>
        <v>0</v>
      </c>
      <c r="AR363" s="120" t="s">
        <v>8</v>
      </c>
      <c r="AT363" s="127" t="s">
        <v>72</v>
      </c>
      <c r="AU363" s="127" t="s">
        <v>8</v>
      </c>
      <c r="AY363" s="120" t="s">
        <v>138</v>
      </c>
      <c r="BK363" s="128">
        <f>SUM(BK364:BK368)</f>
        <v>0</v>
      </c>
    </row>
    <row r="364" spans="2:65" s="1" customFormat="1" ht="24.2" customHeight="1">
      <c r="B364" s="131"/>
      <c r="C364" s="132" t="s">
        <v>599</v>
      </c>
      <c r="D364" s="132" t="s">
        <v>140</v>
      </c>
      <c r="E364" s="133" t="s">
        <v>600</v>
      </c>
      <c r="F364" s="134" t="s">
        <v>601</v>
      </c>
      <c r="G364" s="135" t="s">
        <v>210</v>
      </c>
      <c r="H364" s="136">
        <v>2.464</v>
      </c>
      <c r="I364" s="137"/>
      <c r="J364" s="138">
        <f>ROUND(I364*H364,0)</f>
        <v>0</v>
      </c>
      <c r="K364" s="134" t="s">
        <v>144</v>
      </c>
      <c r="L364" s="30"/>
      <c r="M364" s="139" t="s">
        <v>1</v>
      </c>
      <c r="N364" s="140" t="s">
        <v>38</v>
      </c>
      <c r="P364" s="141">
        <f>O364*H364</f>
        <v>0</v>
      </c>
      <c r="Q364" s="141">
        <v>0</v>
      </c>
      <c r="R364" s="141">
        <f>Q364*H364</f>
        <v>0</v>
      </c>
      <c r="S364" s="141">
        <v>0</v>
      </c>
      <c r="T364" s="142">
        <f>S364*H364</f>
        <v>0</v>
      </c>
      <c r="AR364" s="143" t="s">
        <v>145</v>
      </c>
      <c r="AT364" s="143" t="s">
        <v>140</v>
      </c>
      <c r="AU364" s="143" t="s">
        <v>81</v>
      </c>
      <c r="AY364" s="15" t="s">
        <v>138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5" t="s">
        <v>8</v>
      </c>
      <c r="BK364" s="144">
        <f>ROUND(I364*H364,0)</f>
        <v>0</v>
      </c>
      <c r="BL364" s="15" t="s">
        <v>145</v>
      </c>
      <c r="BM364" s="143" t="s">
        <v>602</v>
      </c>
    </row>
    <row r="365" spans="2:65" s="1" customFormat="1" ht="16.5" customHeight="1">
      <c r="B365" s="131"/>
      <c r="C365" s="132" t="s">
        <v>603</v>
      </c>
      <c r="D365" s="132" t="s">
        <v>140</v>
      </c>
      <c r="E365" s="133" t="s">
        <v>604</v>
      </c>
      <c r="F365" s="134" t="s">
        <v>605</v>
      </c>
      <c r="G365" s="135" t="s">
        <v>210</v>
      </c>
      <c r="H365" s="136">
        <v>24.64</v>
      </c>
      <c r="I365" s="137"/>
      <c r="J365" s="138">
        <f>ROUND(I365*H365,0)</f>
        <v>0</v>
      </c>
      <c r="K365" s="134" t="s">
        <v>144</v>
      </c>
      <c r="L365" s="30"/>
      <c r="M365" s="139" t="s">
        <v>1</v>
      </c>
      <c r="N365" s="140" t="s">
        <v>38</v>
      </c>
      <c r="P365" s="141">
        <f>O365*H365</f>
        <v>0</v>
      </c>
      <c r="Q365" s="141">
        <v>0</v>
      </c>
      <c r="R365" s="141">
        <f>Q365*H365</f>
        <v>0</v>
      </c>
      <c r="S365" s="141">
        <v>0</v>
      </c>
      <c r="T365" s="142">
        <f>S365*H365</f>
        <v>0</v>
      </c>
      <c r="AR365" s="143" t="s">
        <v>145</v>
      </c>
      <c r="AT365" s="143" t="s">
        <v>140</v>
      </c>
      <c r="AU365" s="143" t="s">
        <v>81</v>
      </c>
      <c r="AY365" s="15" t="s">
        <v>138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5" t="s">
        <v>8</v>
      </c>
      <c r="BK365" s="144">
        <f>ROUND(I365*H365,0)</f>
        <v>0</v>
      </c>
      <c r="BL365" s="15" t="s">
        <v>145</v>
      </c>
      <c r="BM365" s="143" t="s">
        <v>606</v>
      </c>
    </row>
    <row r="366" spans="2:65" s="12" customFormat="1">
      <c r="B366" s="145"/>
      <c r="D366" s="146" t="s">
        <v>151</v>
      </c>
      <c r="F366" s="148" t="s">
        <v>607</v>
      </c>
      <c r="H366" s="149">
        <v>24.64</v>
      </c>
      <c r="I366" s="150"/>
      <c r="L366" s="145"/>
      <c r="M366" s="151"/>
      <c r="T366" s="152"/>
      <c r="AT366" s="147" t="s">
        <v>151</v>
      </c>
      <c r="AU366" s="147" t="s">
        <v>81</v>
      </c>
      <c r="AV366" s="12" t="s">
        <v>81</v>
      </c>
      <c r="AW366" s="12" t="s">
        <v>3</v>
      </c>
      <c r="AX366" s="12" t="s">
        <v>8</v>
      </c>
      <c r="AY366" s="147" t="s">
        <v>138</v>
      </c>
    </row>
    <row r="367" spans="2:65" s="1" customFormat="1" ht="24.2" customHeight="1">
      <c r="B367" s="131"/>
      <c r="C367" s="132" t="s">
        <v>608</v>
      </c>
      <c r="D367" s="132" t="s">
        <v>140</v>
      </c>
      <c r="E367" s="133" t="s">
        <v>609</v>
      </c>
      <c r="F367" s="134" t="s">
        <v>610</v>
      </c>
      <c r="G367" s="135" t="s">
        <v>210</v>
      </c>
      <c r="H367" s="136">
        <v>2.464</v>
      </c>
      <c r="I367" s="137"/>
      <c r="J367" s="138">
        <f>ROUND(I367*H367,0)</f>
        <v>0</v>
      </c>
      <c r="K367" s="134" t="s">
        <v>144</v>
      </c>
      <c r="L367" s="30"/>
      <c r="M367" s="139" t="s">
        <v>1</v>
      </c>
      <c r="N367" s="140" t="s">
        <v>38</v>
      </c>
      <c r="P367" s="141">
        <f>O367*H367</f>
        <v>0</v>
      </c>
      <c r="Q367" s="141">
        <v>0</v>
      </c>
      <c r="R367" s="141">
        <f>Q367*H367</f>
        <v>0</v>
      </c>
      <c r="S367" s="141">
        <v>0</v>
      </c>
      <c r="T367" s="142">
        <f>S367*H367</f>
        <v>0</v>
      </c>
      <c r="AR367" s="143" t="s">
        <v>145</v>
      </c>
      <c r="AT367" s="143" t="s">
        <v>140</v>
      </c>
      <c r="AU367" s="143" t="s">
        <v>81</v>
      </c>
      <c r="AY367" s="15" t="s">
        <v>138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5" t="s">
        <v>8</v>
      </c>
      <c r="BK367" s="144">
        <f>ROUND(I367*H367,0)</f>
        <v>0</v>
      </c>
      <c r="BL367" s="15" t="s">
        <v>145</v>
      </c>
      <c r="BM367" s="143" t="s">
        <v>611</v>
      </c>
    </row>
    <row r="368" spans="2:65" s="1" customFormat="1" ht="37.9" customHeight="1">
      <c r="B368" s="131"/>
      <c r="C368" s="132" t="s">
        <v>612</v>
      </c>
      <c r="D368" s="132" t="s">
        <v>140</v>
      </c>
      <c r="E368" s="133" t="s">
        <v>613</v>
      </c>
      <c r="F368" s="134" t="s">
        <v>614</v>
      </c>
      <c r="G368" s="135" t="s">
        <v>210</v>
      </c>
      <c r="H368" s="136">
        <v>2.464</v>
      </c>
      <c r="I368" s="137"/>
      <c r="J368" s="138">
        <f>ROUND(I368*H368,0)</f>
        <v>0</v>
      </c>
      <c r="K368" s="134" t="s">
        <v>144</v>
      </c>
      <c r="L368" s="30"/>
      <c r="M368" s="139" t="s">
        <v>1</v>
      </c>
      <c r="N368" s="140" t="s">
        <v>38</v>
      </c>
      <c r="P368" s="141">
        <f>O368*H368</f>
        <v>0</v>
      </c>
      <c r="Q368" s="141">
        <v>0</v>
      </c>
      <c r="R368" s="141">
        <f>Q368*H368</f>
        <v>0</v>
      </c>
      <c r="S368" s="141">
        <v>0</v>
      </c>
      <c r="T368" s="142">
        <f>S368*H368</f>
        <v>0</v>
      </c>
      <c r="AR368" s="143" t="s">
        <v>145</v>
      </c>
      <c r="AT368" s="143" t="s">
        <v>140</v>
      </c>
      <c r="AU368" s="143" t="s">
        <v>81</v>
      </c>
      <c r="AY368" s="15" t="s">
        <v>138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5" t="s">
        <v>8</v>
      </c>
      <c r="BK368" s="144">
        <f>ROUND(I368*H368,0)</f>
        <v>0</v>
      </c>
      <c r="BL368" s="15" t="s">
        <v>145</v>
      </c>
      <c r="BM368" s="143" t="s">
        <v>615</v>
      </c>
    </row>
    <row r="369" spans="2:65" s="11" customFormat="1" ht="22.9" customHeight="1">
      <c r="B369" s="119"/>
      <c r="D369" s="120" t="s">
        <v>72</v>
      </c>
      <c r="E369" s="129" t="s">
        <v>616</v>
      </c>
      <c r="F369" s="129" t="s">
        <v>617</v>
      </c>
      <c r="I369" s="122"/>
      <c r="J369" s="130">
        <f>BK369</f>
        <v>0</v>
      </c>
      <c r="L369" s="119"/>
      <c r="M369" s="124"/>
      <c r="P369" s="125">
        <f>P370</f>
        <v>0</v>
      </c>
      <c r="R369" s="125">
        <f>R370</f>
        <v>0</v>
      </c>
      <c r="T369" s="126">
        <f>T370</f>
        <v>0</v>
      </c>
      <c r="AR369" s="120" t="s">
        <v>8</v>
      </c>
      <c r="AT369" s="127" t="s">
        <v>72</v>
      </c>
      <c r="AU369" s="127" t="s">
        <v>8</v>
      </c>
      <c r="AY369" s="120" t="s">
        <v>138</v>
      </c>
      <c r="BK369" s="128">
        <f>BK370</f>
        <v>0</v>
      </c>
    </row>
    <row r="370" spans="2:65" s="1" customFormat="1" ht="24.2" customHeight="1">
      <c r="B370" s="131"/>
      <c r="C370" s="132" t="s">
        <v>618</v>
      </c>
      <c r="D370" s="132" t="s">
        <v>140</v>
      </c>
      <c r="E370" s="133" t="s">
        <v>619</v>
      </c>
      <c r="F370" s="134" t="s">
        <v>620</v>
      </c>
      <c r="G370" s="135" t="s">
        <v>210</v>
      </c>
      <c r="H370" s="136">
        <v>109.08</v>
      </c>
      <c r="I370" s="137"/>
      <c r="J370" s="138">
        <f>ROUND(I370*H370,0)</f>
        <v>0</v>
      </c>
      <c r="K370" s="134" t="s">
        <v>144</v>
      </c>
      <c r="L370" s="30"/>
      <c r="M370" s="139" t="s">
        <v>1</v>
      </c>
      <c r="N370" s="140" t="s">
        <v>38</v>
      </c>
      <c r="P370" s="141">
        <f>O370*H370</f>
        <v>0</v>
      </c>
      <c r="Q370" s="141">
        <v>0</v>
      </c>
      <c r="R370" s="141">
        <f>Q370*H370</f>
        <v>0</v>
      </c>
      <c r="S370" s="141">
        <v>0</v>
      </c>
      <c r="T370" s="142">
        <f>S370*H370</f>
        <v>0</v>
      </c>
      <c r="AR370" s="143" t="s">
        <v>145</v>
      </c>
      <c r="AT370" s="143" t="s">
        <v>140</v>
      </c>
      <c r="AU370" s="143" t="s">
        <v>81</v>
      </c>
      <c r="AY370" s="15" t="s">
        <v>138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5" t="s">
        <v>8</v>
      </c>
      <c r="BK370" s="144">
        <f>ROUND(I370*H370,0)</f>
        <v>0</v>
      </c>
      <c r="BL370" s="15" t="s">
        <v>145</v>
      </c>
      <c r="BM370" s="143" t="s">
        <v>621</v>
      </c>
    </row>
    <row r="371" spans="2:65" s="11" customFormat="1" ht="25.9" customHeight="1">
      <c r="B371" s="119"/>
      <c r="D371" s="120" t="s">
        <v>72</v>
      </c>
      <c r="E371" s="121" t="s">
        <v>622</v>
      </c>
      <c r="F371" s="121" t="s">
        <v>623</v>
      </c>
      <c r="I371" s="122"/>
      <c r="J371" s="123">
        <f>BK371</f>
        <v>0</v>
      </c>
      <c r="L371" s="119"/>
      <c r="M371" s="124"/>
      <c r="P371" s="125">
        <f>P372+P393</f>
        <v>0</v>
      </c>
      <c r="R371" s="125">
        <f>R372+R393</f>
        <v>0.54089612399999998</v>
      </c>
      <c r="T371" s="126">
        <f>T372+T393</f>
        <v>0.19359999999999999</v>
      </c>
      <c r="AR371" s="120" t="s">
        <v>81</v>
      </c>
      <c r="AT371" s="127" t="s">
        <v>72</v>
      </c>
      <c r="AU371" s="127" t="s">
        <v>73</v>
      </c>
      <c r="AY371" s="120" t="s">
        <v>138</v>
      </c>
      <c r="BK371" s="128">
        <f>BK372+BK393</f>
        <v>0</v>
      </c>
    </row>
    <row r="372" spans="2:65" s="11" customFormat="1" ht="22.9" customHeight="1">
      <c r="B372" s="119"/>
      <c r="D372" s="120" t="s">
        <v>72</v>
      </c>
      <c r="E372" s="129" t="s">
        <v>624</v>
      </c>
      <c r="F372" s="129" t="s">
        <v>625</v>
      </c>
      <c r="I372" s="122"/>
      <c r="J372" s="130">
        <f>BK372</f>
        <v>0</v>
      </c>
      <c r="L372" s="119"/>
      <c r="M372" s="124"/>
      <c r="P372" s="125">
        <f>SUM(P373:P392)</f>
        <v>0</v>
      </c>
      <c r="R372" s="125">
        <f>SUM(R373:R392)</f>
        <v>0.30766159199999998</v>
      </c>
      <c r="T372" s="126">
        <f>SUM(T373:T392)</f>
        <v>0</v>
      </c>
      <c r="AR372" s="120" t="s">
        <v>81</v>
      </c>
      <c r="AT372" s="127" t="s">
        <v>72</v>
      </c>
      <c r="AU372" s="127" t="s">
        <v>8</v>
      </c>
      <c r="AY372" s="120" t="s">
        <v>138</v>
      </c>
      <c r="BK372" s="128">
        <f>SUM(BK373:BK392)</f>
        <v>0</v>
      </c>
    </row>
    <row r="373" spans="2:65" s="1" customFormat="1" ht="24.2" customHeight="1">
      <c r="B373" s="131"/>
      <c r="C373" s="132" t="s">
        <v>626</v>
      </c>
      <c r="D373" s="132" t="s">
        <v>140</v>
      </c>
      <c r="E373" s="133" t="s">
        <v>627</v>
      </c>
      <c r="F373" s="134" t="s">
        <v>628</v>
      </c>
      <c r="G373" s="135" t="s">
        <v>257</v>
      </c>
      <c r="H373" s="136">
        <v>10.5</v>
      </c>
      <c r="I373" s="137"/>
      <c r="J373" s="138">
        <f>ROUND(I373*H373,0)</f>
        <v>0</v>
      </c>
      <c r="K373" s="134" t="s">
        <v>144</v>
      </c>
      <c r="L373" s="30"/>
      <c r="M373" s="139" t="s">
        <v>1</v>
      </c>
      <c r="N373" s="140" t="s">
        <v>38</v>
      </c>
      <c r="P373" s="141">
        <f>O373*H373</f>
        <v>0</v>
      </c>
      <c r="Q373" s="141">
        <v>0</v>
      </c>
      <c r="R373" s="141">
        <f>Q373*H373</f>
        <v>0</v>
      </c>
      <c r="S373" s="141">
        <v>0</v>
      </c>
      <c r="T373" s="142">
        <f>S373*H373</f>
        <v>0</v>
      </c>
      <c r="AR373" s="143" t="s">
        <v>228</v>
      </c>
      <c r="AT373" s="143" t="s">
        <v>140</v>
      </c>
      <c r="AU373" s="143" t="s">
        <v>81</v>
      </c>
      <c r="AY373" s="15" t="s">
        <v>138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15" t="s">
        <v>8</v>
      </c>
      <c r="BK373" s="144">
        <f>ROUND(I373*H373,0)</f>
        <v>0</v>
      </c>
      <c r="BL373" s="15" t="s">
        <v>228</v>
      </c>
      <c r="BM373" s="143" t="s">
        <v>629</v>
      </c>
    </row>
    <row r="374" spans="2:65" s="12" customFormat="1">
      <c r="B374" s="145"/>
      <c r="D374" s="146" t="s">
        <v>151</v>
      </c>
      <c r="E374" s="147" t="s">
        <v>1</v>
      </c>
      <c r="F374" s="148" t="s">
        <v>630</v>
      </c>
      <c r="H374" s="149">
        <v>5</v>
      </c>
      <c r="I374" s="150"/>
      <c r="L374" s="145"/>
      <c r="M374" s="151"/>
      <c r="T374" s="152"/>
      <c r="AT374" s="147" t="s">
        <v>151</v>
      </c>
      <c r="AU374" s="147" t="s">
        <v>81</v>
      </c>
      <c r="AV374" s="12" t="s">
        <v>81</v>
      </c>
      <c r="AW374" s="12" t="s">
        <v>30</v>
      </c>
      <c r="AX374" s="12" t="s">
        <v>73</v>
      </c>
      <c r="AY374" s="147" t="s">
        <v>138</v>
      </c>
    </row>
    <row r="375" spans="2:65" s="12" customFormat="1">
      <c r="B375" s="145"/>
      <c r="D375" s="146" t="s">
        <v>151</v>
      </c>
      <c r="E375" s="147" t="s">
        <v>1</v>
      </c>
      <c r="F375" s="148" t="s">
        <v>631</v>
      </c>
      <c r="H375" s="149">
        <v>5.5</v>
      </c>
      <c r="I375" s="150"/>
      <c r="L375" s="145"/>
      <c r="M375" s="151"/>
      <c r="T375" s="152"/>
      <c r="AT375" s="147" t="s">
        <v>151</v>
      </c>
      <c r="AU375" s="147" t="s">
        <v>81</v>
      </c>
      <c r="AV375" s="12" t="s">
        <v>81</v>
      </c>
      <c r="AW375" s="12" t="s">
        <v>30</v>
      </c>
      <c r="AX375" s="12" t="s">
        <v>73</v>
      </c>
      <c r="AY375" s="147" t="s">
        <v>138</v>
      </c>
    </row>
    <row r="376" spans="2:65" s="13" customFormat="1">
      <c r="B376" s="153"/>
      <c r="D376" s="146" t="s">
        <v>151</v>
      </c>
      <c r="E376" s="154" t="s">
        <v>99</v>
      </c>
      <c r="F376" s="155" t="s">
        <v>203</v>
      </c>
      <c r="H376" s="156">
        <v>10.5</v>
      </c>
      <c r="I376" s="157"/>
      <c r="L376" s="153"/>
      <c r="M376" s="158"/>
      <c r="T376" s="159"/>
      <c r="AT376" s="154" t="s">
        <v>151</v>
      </c>
      <c r="AU376" s="154" t="s">
        <v>81</v>
      </c>
      <c r="AV376" s="13" t="s">
        <v>153</v>
      </c>
      <c r="AW376" s="13" t="s">
        <v>30</v>
      </c>
      <c r="AX376" s="13" t="s">
        <v>8</v>
      </c>
      <c r="AY376" s="154" t="s">
        <v>138</v>
      </c>
    </row>
    <row r="377" spans="2:65" s="1" customFormat="1" ht="16.5" customHeight="1">
      <c r="B377" s="131"/>
      <c r="C377" s="160" t="s">
        <v>632</v>
      </c>
      <c r="D377" s="160" t="s">
        <v>284</v>
      </c>
      <c r="E377" s="161" t="s">
        <v>633</v>
      </c>
      <c r="F377" s="162" t="s">
        <v>634</v>
      </c>
      <c r="G377" s="163" t="s">
        <v>210</v>
      </c>
      <c r="H377" s="164">
        <v>4.0000000000000001E-3</v>
      </c>
      <c r="I377" s="165"/>
      <c r="J377" s="166">
        <f>ROUND(I377*H377,0)</f>
        <v>0</v>
      </c>
      <c r="K377" s="162" t="s">
        <v>144</v>
      </c>
      <c r="L377" s="167"/>
      <c r="M377" s="168" t="s">
        <v>1</v>
      </c>
      <c r="N377" s="169" t="s">
        <v>38</v>
      </c>
      <c r="P377" s="141">
        <f>O377*H377</f>
        <v>0</v>
      </c>
      <c r="Q377" s="141">
        <v>1</v>
      </c>
      <c r="R377" s="141">
        <f>Q377*H377</f>
        <v>4.0000000000000001E-3</v>
      </c>
      <c r="S377" s="141">
        <v>0</v>
      </c>
      <c r="T377" s="142">
        <f>S377*H377</f>
        <v>0</v>
      </c>
      <c r="AR377" s="143" t="s">
        <v>317</v>
      </c>
      <c r="AT377" s="143" t="s">
        <v>284</v>
      </c>
      <c r="AU377" s="143" t="s">
        <v>81</v>
      </c>
      <c r="AY377" s="15" t="s">
        <v>138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5" t="s">
        <v>8</v>
      </c>
      <c r="BK377" s="144">
        <f>ROUND(I377*H377,0)</f>
        <v>0</v>
      </c>
      <c r="BL377" s="15" t="s">
        <v>228</v>
      </c>
      <c r="BM377" s="143" t="s">
        <v>635</v>
      </c>
    </row>
    <row r="378" spans="2:65" s="12" customFormat="1">
      <c r="B378" s="145"/>
      <c r="D378" s="146" t="s">
        <v>151</v>
      </c>
      <c r="E378" s="147" t="s">
        <v>1</v>
      </c>
      <c r="F378" s="148" t="s">
        <v>636</v>
      </c>
      <c r="H378" s="149">
        <v>4.0000000000000001E-3</v>
      </c>
      <c r="I378" s="150"/>
      <c r="L378" s="145"/>
      <c r="M378" s="151"/>
      <c r="T378" s="152"/>
      <c r="AT378" s="147" t="s">
        <v>151</v>
      </c>
      <c r="AU378" s="147" t="s">
        <v>81</v>
      </c>
      <c r="AV378" s="12" t="s">
        <v>81</v>
      </c>
      <c r="AW378" s="12" t="s">
        <v>30</v>
      </c>
      <c r="AX378" s="12" t="s">
        <v>8</v>
      </c>
      <c r="AY378" s="147" t="s">
        <v>138</v>
      </c>
    </row>
    <row r="379" spans="2:65" s="1" customFormat="1" ht="24.2" customHeight="1">
      <c r="B379" s="131"/>
      <c r="C379" s="132" t="s">
        <v>637</v>
      </c>
      <c r="D379" s="132" t="s">
        <v>140</v>
      </c>
      <c r="E379" s="133" t="s">
        <v>638</v>
      </c>
      <c r="F379" s="134" t="s">
        <v>639</v>
      </c>
      <c r="G379" s="135" t="s">
        <v>257</v>
      </c>
      <c r="H379" s="136">
        <v>10.5</v>
      </c>
      <c r="I379" s="137"/>
      <c r="J379" s="138">
        <f>ROUND(I379*H379,0)</f>
        <v>0</v>
      </c>
      <c r="K379" s="134" t="s">
        <v>144</v>
      </c>
      <c r="L379" s="30"/>
      <c r="M379" s="139" t="s">
        <v>1</v>
      </c>
      <c r="N379" s="140" t="s">
        <v>38</v>
      </c>
      <c r="P379" s="141">
        <f>O379*H379</f>
        <v>0</v>
      </c>
      <c r="Q379" s="141">
        <v>3.9825E-4</v>
      </c>
      <c r="R379" s="141">
        <f>Q379*H379</f>
        <v>4.1816250000000004E-3</v>
      </c>
      <c r="S379" s="141">
        <v>0</v>
      </c>
      <c r="T379" s="142">
        <f>S379*H379</f>
        <v>0</v>
      </c>
      <c r="AR379" s="143" t="s">
        <v>228</v>
      </c>
      <c r="AT379" s="143" t="s">
        <v>140</v>
      </c>
      <c r="AU379" s="143" t="s">
        <v>81</v>
      </c>
      <c r="AY379" s="15" t="s">
        <v>138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5" t="s">
        <v>8</v>
      </c>
      <c r="BK379" s="144">
        <f>ROUND(I379*H379,0)</f>
        <v>0</v>
      </c>
      <c r="BL379" s="15" t="s">
        <v>228</v>
      </c>
      <c r="BM379" s="143" t="s">
        <v>640</v>
      </c>
    </row>
    <row r="380" spans="2:65" s="12" customFormat="1">
      <c r="B380" s="145"/>
      <c r="D380" s="146" t="s">
        <v>151</v>
      </c>
      <c r="E380" s="147" t="s">
        <v>1</v>
      </c>
      <c r="F380" s="148" t="s">
        <v>99</v>
      </c>
      <c r="H380" s="149">
        <v>10.5</v>
      </c>
      <c r="I380" s="150"/>
      <c r="L380" s="145"/>
      <c r="M380" s="151"/>
      <c r="T380" s="152"/>
      <c r="AT380" s="147" t="s">
        <v>151</v>
      </c>
      <c r="AU380" s="147" t="s">
        <v>81</v>
      </c>
      <c r="AV380" s="12" t="s">
        <v>81</v>
      </c>
      <c r="AW380" s="12" t="s">
        <v>30</v>
      </c>
      <c r="AX380" s="12" t="s">
        <v>8</v>
      </c>
      <c r="AY380" s="147" t="s">
        <v>138</v>
      </c>
    </row>
    <row r="381" spans="2:65" s="1" customFormat="1" ht="49.15" customHeight="1">
      <c r="B381" s="131"/>
      <c r="C381" s="160" t="s">
        <v>641</v>
      </c>
      <c r="D381" s="160" t="s">
        <v>284</v>
      </c>
      <c r="E381" s="161" t="s">
        <v>642</v>
      </c>
      <c r="F381" s="162" t="s">
        <v>643</v>
      </c>
      <c r="G381" s="163" t="s">
        <v>257</v>
      </c>
      <c r="H381" s="164">
        <v>12.81</v>
      </c>
      <c r="I381" s="165"/>
      <c r="J381" s="166">
        <f>ROUND(I381*H381,0)</f>
        <v>0</v>
      </c>
      <c r="K381" s="162" t="s">
        <v>144</v>
      </c>
      <c r="L381" s="167"/>
      <c r="M381" s="168" t="s">
        <v>1</v>
      </c>
      <c r="N381" s="169" t="s">
        <v>38</v>
      </c>
      <c r="P381" s="141">
        <f>O381*H381</f>
        <v>0</v>
      </c>
      <c r="Q381" s="141">
        <v>6.0000000000000001E-3</v>
      </c>
      <c r="R381" s="141">
        <f>Q381*H381</f>
        <v>7.6859999999999998E-2</v>
      </c>
      <c r="S381" s="141">
        <v>0</v>
      </c>
      <c r="T381" s="142">
        <f>S381*H381</f>
        <v>0</v>
      </c>
      <c r="AR381" s="143" t="s">
        <v>317</v>
      </c>
      <c r="AT381" s="143" t="s">
        <v>284</v>
      </c>
      <c r="AU381" s="143" t="s">
        <v>81</v>
      </c>
      <c r="AY381" s="15" t="s">
        <v>138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5" t="s">
        <v>8</v>
      </c>
      <c r="BK381" s="144">
        <f>ROUND(I381*H381,0)</f>
        <v>0</v>
      </c>
      <c r="BL381" s="15" t="s">
        <v>228</v>
      </c>
      <c r="BM381" s="143" t="s">
        <v>644</v>
      </c>
    </row>
    <row r="382" spans="2:65" s="12" customFormat="1">
      <c r="B382" s="145"/>
      <c r="D382" s="146" t="s">
        <v>151</v>
      </c>
      <c r="E382" s="147" t="s">
        <v>1</v>
      </c>
      <c r="F382" s="148" t="s">
        <v>645</v>
      </c>
      <c r="H382" s="149">
        <v>12.81</v>
      </c>
      <c r="I382" s="150"/>
      <c r="L382" s="145"/>
      <c r="M382" s="151"/>
      <c r="T382" s="152"/>
      <c r="AT382" s="147" t="s">
        <v>151</v>
      </c>
      <c r="AU382" s="147" t="s">
        <v>81</v>
      </c>
      <c r="AV382" s="12" t="s">
        <v>81</v>
      </c>
      <c r="AW382" s="12" t="s">
        <v>30</v>
      </c>
      <c r="AX382" s="12" t="s">
        <v>8</v>
      </c>
      <c r="AY382" s="147" t="s">
        <v>138</v>
      </c>
    </row>
    <row r="383" spans="2:65" s="1" customFormat="1" ht="21.75" customHeight="1">
      <c r="B383" s="131"/>
      <c r="C383" s="132" t="s">
        <v>646</v>
      </c>
      <c r="D383" s="132" t="s">
        <v>140</v>
      </c>
      <c r="E383" s="133" t="s">
        <v>647</v>
      </c>
      <c r="F383" s="134" t="s">
        <v>648</v>
      </c>
      <c r="G383" s="135" t="s">
        <v>257</v>
      </c>
      <c r="H383" s="136">
        <v>28.268000000000001</v>
      </c>
      <c r="I383" s="137"/>
      <c r="J383" s="138">
        <f>ROUND(I383*H383,0)</f>
        <v>0</v>
      </c>
      <c r="K383" s="134" t="s">
        <v>144</v>
      </c>
      <c r="L383" s="30"/>
      <c r="M383" s="139" t="s">
        <v>1</v>
      </c>
      <c r="N383" s="140" t="s">
        <v>38</v>
      </c>
      <c r="P383" s="141">
        <f>O383*H383</f>
        <v>0</v>
      </c>
      <c r="Q383" s="141">
        <v>3.7530000000000002E-4</v>
      </c>
      <c r="R383" s="141">
        <f>Q383*H383</f>
        <v>1.0608980400000001E-2</v>
      </c>
      <c r="S383" s="141">
        <v>0</v>
      </c>
      <c r="T383" s="142">
        <f>S383*H383</f>
        <v>0</v>
      </c>
      <c r="AR383" s="143" t="s">
        <v>228</v>
      </c>
      <c r="AT383" s="143" t="s">
        <v>140</v>
      </c>
      <c r="AU383" s="143" t="s">
        <v>81</v>
      </c>
      <c r="AY383" s="15" t="s">
        <v>138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5" t="s">
        <v>8</v>
      </c>
      <c r="BK383" s="144">
        <f>ROUND(I383*H383,0)</f>
        <v>0</v>
      </c>
      <c r="BL383" s="15" t="s">
        <v>228</v>
      </c>
      <c r="BM383" s="143" t="s">
        <v>649</v>
      </c>
    </row>
    <row r="384" spans="2:65" s="12" customFormat="1">
      <c r="B384" s="145"/>
      <c r="D384" s="146" t="s">
        <v>151</v>
      </c>
      <c r="E384" s="147" t="s">
        <v>1</v>
      </c>
      <c r="F384" s="148" t="s">
        <v>650</v>
      </c>
      <c r="H384" s="149">
        <v>28.268000000000001</v>
      </c>
      <c r="I384" s="150"/>
      <c r="L384" s="145"/>
      <c r="M384" s="151"/>
      <c r="T384" s="152"/>
      <c r="AT384" s="147" t="s">
        <v>151</v>
      </c>
      <c r="AU384" s="147" t="s">
        <v>81</v>
      </c>
      <c r="AV384" s="12" t="s">
        <v>81</v>
      </c>
      <c r="AW384" s="12" t="s">
        <v>30</v>
      </c>
      <c r="AX384" s="12" t="s">
        <v>8</v>
      </c>
      <c r="AY384" s="147" t="s">
        <v>138</v>
      </c>
    </row>
    <row r="385" spans="2:65" s="1" customFormat="1" ht="49.15" customHeight="1">
      <c r="B385" s="131"/>
      <c r="C385" s="160" t="s">
        <v>651</v>
      </c>
      <c r="D385" s="160" t="s">
        <v>284</v>
      </c>
      <c r="E385" s="161" t="s">
        <v>642</v>
      </c>
      <c r="F385" s="162" t="s">
        <v>643</v>
      </c>
      <c r="G385" s="163" t="s">
        <v>257</v>
      </c>
      <c r="H385" s="164">
        <v>33.921999999999997</v>
      </c>
      <c r="I385" s="165"/>
      <c r="J385" s="166">
        <f>ROUND(I385*H385,0)</f>
        <v>0</v>
      </c>
      <c r="K385" s="162" t="s">
        <v>144</v>
      </c>
      <c r="L385" s="167"/>
      <c r="M385" s="168" t="s">
        <v>1</v>
      </c>
      <c r="N385" s="169" t="s">
        <v>38</v>
      </c>
      <c r="P385" s="141">
        <f>O385*H385</f>
        <v>0</v>
      </c>
      <c r="Q385" s="141">
        <v>6.0000000000000001E-3</v>
      </c>
      <c r="R385" s="141">
        <f>Q385*H385</f>
        <v>0.20353199999999999</v>
      </c>
      <c r="S385" s="141">
        <v>0</v>
      </c>
      <c r="T385" s="142">
        <f>S385*H385</f>
        <v>0</v>
      </c>
      <c r="AR385" s="143" t="s">
        <v>317</v>
      </c>
      <c r="AT385" s="143" t="s">
        <v>284</v>
      </c>
      <c r="AU385" s="143" t="s">
        <v>81</v>
      </c>
      <c r="AY385" s="15" t="s">
        <v>138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5" t="s">
        <v>8</v>
      </c>
      <c r="BK385" s="144">
        <f>ROUND(I385*H385,0)</f>
        <v>0</v>
      </c>
      <c r="BL385" s="15" t="s">
        <v>228</v>
      </c>
      <c r="BM385" s="143" t="s">
        <v>652</v>
      </c>
    </row>
    <row r="386" spans="2:65" s="12" customFormat="1">
      <c r="B386" s="145"/>
      <c r="D386" s="146" t="s">
        <v>151</v>
      </c>
      <c r="E386" s="147" t="s">
        <v>1</v>
      </c>
      <c r="F386" s="148" t="s">
        <v>653</v>
      </c>
      <c r="H386" s="149">
        <v>33.921999999999997</v>
      </c>
      <c r="I386" s="150"/>
      <c r="L386" s="145"/>
      <c r="M386" s="151"/>
      <c r="T386" s="152"/>
      <c r="AT386" s="147" t="s">
        <v>151</v>
      </c>
      <c r="AU386" s="147" t="s">
        <v>81</v>
      </c>
      <c r="AV386" s="12" t="s">
        <v>81</v>
      </c>
      <c r="AW386" s="12" t="s">
        <v>30</v>
      </c>
      <c r="AX386" s="12" t="s">
        <v>8</v>
      </c>
      <c r="AY386" s="147" t="s">
        <v>138</v>
      </c>
    </row>
    <row r="387" spans="2:65" s="1" customFormat="1" ht="24.2" customHeight="1">
      <c r="B387" s="131"/>
      <c r="C387" s="132" t="s">
        <v>654</v>
      </c>
      <c r="D387" s="132" t="s">
        <v>140</v>
      </c>
      <c r="E387" s="133" t="s">
        <v>655</v>
      </c>
      <c r="F387" s="134" t="s">
        <v>656</v>
      </c>
      <c r="G387" s="135" t="s">
        <v>257</v>
      </c>
      <c r="H387" s="136">
        <v>14.134</v>
      </c>
      <c r="I387" s="137"/>
      <c r="J387" s="138">
        <f>ROUND(I387*H387,0)</f>
        <v>0</v>
      </c>
      <c r="K387" s="134" t="s">
        <v>1</v>
      </c>
      <c r="L387" s="30"/>
      <c r="M387" s="139" t="s">
        <v>1</v>
      </c>
      <c r="N387" s="140" t="s">
        <v>38</v>
      </c>
      <c r="P387" s="141">
        <f>O387*H387</f>
        <v>0</v>
      </c>
      <c r="Q387" s="141">
        <v>9.9900000000000002E-5</v>
      </c>
      <c r="R387" s="141">
        <f>Q387*H387</f>
        <v>1.4119866E-3</v>
      </c>
      <c r="S387" s="141">
        <v>0</v>
      </c>
      <c r="T387" s="142">
        <f>S387*H387</f>
        <v>0</v>
      </c>
      <c r="AR387" s="143" t="s">
        <v>228</v>
      </c>
      <c r="AT387" s="143" t="s">
        <v>140</v>
      </c>
      <c r="AU387" s="143" t="s">
        <v>81</v>
      </c>
      <c r="AY387" s="15" t="s">
        <v>138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5" t="s">
        <v>8</v>
      </c>
      <c r="BK387" s="144">
        <f>ROUND(I387*H387,0)</f>
        <v>0</v>
      </c>
      <c r="BL387" s="15" t="s">
        <v>228</v>
      </c>
      <c r="BM387" s="143" t="s">
        <v>657</v>
      </c>
    </row>
    <row r="388" spans="2:65" s="12" customFormat="1">
      <c r="B388" s="145"/>
      <c r="D388" s="146" t="s">
        <v>151</v>
      </c>
      <c r="E388" s="147" t="s">
        <v>1</v>
      </c>
      <c r="F388" s="148" t="s">
        <v>575</v>
      </c>
      <c r="H388" s="149">
        <v>14.134</v>
      </c>
      <c r="I388" s="150"/>
      <c r="L388" s="145"/>
      <c r="M388" s="151"/>
      <c r="T388" s="152"/>
      <c r="AT388" s="147" t="s">
        <v>151</v>
      </c>
      <c r="AU388" s="147" t="s">
        <v>81</v>
      </c>
      <c r="AV388" s="12" t="s">
        <v>81</v>
      </c>
      <c r="AW388" s="12" t="s">
        <v>30</v>
      </c>
      <c r="AX388" s="12" t="s">
        <v>73</v>
      </c>
      <c r="AY388" s="147" t="s">
        <v>138</v>
      </c>
    </row>
    <row r="389" spans="2:65" s="13" customFormat="1">
      <c r="B389" s="153"/>
      <c r="D389" s="146" t="s">
        <v>151</v>
      </c>
      <c r="E389" s="154" t="s">
        <v>93</v>
      </c>
      <c r="F389" s="155" t="s">
        <v>658</v>
      </c>
      <c r="H389" s="156">
        <v>14.134</v>
      </c>
      <c r="I389" s="157"/>
      <c r="L389" s="153"/>
      <c r="M389" s="158"/>
      <c r="T389" s="159"/>
      <c r="AT389" s="154" t="s">
        <v>151</v>
      </c>
      <c r="AU389" s="154" t="s">
        <v>81</v>
      </c>
      <c r="AV389" s="13" t="s">
        <v>153</v>
      </c>
      <c r="AW389" s="13" t="s">
        <v>30</v>
      </c>
      <c r="AX389" s="13" t="s">
        <v>8</v>
      </c>
      <c r="AY389" s="154" t="s">
        <v>138</v>
      </c>
    </row>
    <row r="390" spans="2:65" s="1" customFormat="1" ht="16.5" customHeight="1">
      <c r="B390" s="131"/>
      <c r="C390" s="160" t="s">
        <v>659</v>
      </c>
      <c r="D390" s="160" t="s">
        <v>284</v>
      </c>
      <c r="E390" s="161" t="s">
        <v>660</v>
      </c>
      <c r="F390" s="162" t="s">
        <v>661</v>
      </c>
      <c r="G390" s="163" t="s">
        <v>455</v>
      </c>
      <c r="H390" s="164">
        <v>7.0670000000000002</v>
      </c>
      <c r="I390" s="165"/>
      <c r="J390" s="166">
        <f>ROUND(I390*H390,0)</f>
        <v>0</v>
      </c>
      <c r="K390" s="162" t="s">
        <v>144</v>
      </c>
      <c r="L390" s="167"/>
      <c r="M390" s="168" t="s">
        <v>1</v>
      </c>
      <c r="N390" s="169" t="s">
        <v>38</v>
      </c>
      <c r="P390" s="141">
        <f>O390*H390</f>
        <v>0</v>
      </c>
      <c r="Q390" s="141">
        <v>1E-3</v>
      </c>
      <c r="R390" s="141">
        <f>Q390*H390</f>
        <v>7.0670000000000004E-3</v>
      </c>
      <c r="S390" s="141">
        <v>0</v>
      </c>
      <c r="T390" s="142">
        <f>S390*H390</f>
        <v>0</v>
      </c>
      <c r="AR390" s="143" t="s">
        <v>317</v>
      </c>
      <c r="AT390" s="143" t="s">
        <v>284</v>
      </c>
      <c r="AU390" s="143" t="s">
        <v>81</v>
      </c>
      <c r="AY390" s="15" t="s">
        <v>138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5" t="s">
        <v>8</v>
      </c>
      <c r="BK390" s="144">
        <f>ROUND(I390*H390,0)</f>
        <v>0</v>
      </c>
      <c r="BL390" s="15" t="s">
        <v>228</v>
      </c>
      <c r="BM390" s="143" t="s">
        <v>662</v>
      </c>
    </row>
    <row r="391" spans="2:65" s="12" customFormat="1">
      <c r="B391" s="145"/>
      <c r="D391" s="146" t="s">
        <v>151</v>
      </c>
      <c r="E391" s="147" t="s">
        <v>1</v>
      </c>
      <c r="F391" s="148" t="s">
        <v>663</v>
      </c>
      <c r="H391" s="149">
        <v>7.0670000000000002</v>
      </c>
      <c r="I391" s="150"/>
      <c r="L391" s="145"/>
      <c r="M391" s="151"/>
      <c r="T391" s="152"/>
      <c r="AT391" s="147" t="s">
        <v>151</v>
      </c>
      <c r="AU391" s="147" t="s">
        <v>81</v>
      </c>
      <c r="AV391" s="12" t="s">
        <v>81</v>
      </c>
      <c r="AW391" s="12" t="s">
        <v>30</v>
      </c>
      <c r="AX391" s="12" t="s">
        <v>8</v>
      </c>
      <c r="AY391" s="147" t="s">
        <v>138</v>
      </c>
    </row>
    <row r="392" spans="2:65" s="1" customFormat="1" ht="24.2" customHeight="1">
      <c r="B392" s="131"/>
      <c r="C392" s="132" t="s">
        <v>664</v>
      </c>
      <c r="D392" s="132" t="s">
        <v>140</v>
      </c>
      <c r="E392" s="133" t="s">
        <v>665</v>
      </c>
      <c r="F392" s="134" t="s">
        <v>666</v>
      </c>
      <c r="G392" s="135" t="s">
        <v>210</v>
      </c>
      <c r="H392" s="136">
        <v>0.308</v>
      </c>
      <c r="I392" s="137"/>
      <c r="J392" s="138">
        <f>ROUND(I392*H392,0)</f>
        <v>0</v>
      </c>
      <c r="K392" s="134" t="s">
        <v>144</v>
      </c>
      <c r="L392" s="30"/>
      <c r="M392" s="139" t="s">
        <v>1</v>
      </c>
      <c r="N392" s="140" t="s">
        <v>38</v>
      </c>
      <c r="P392" s="141">
        <f>O392*H392</f>
        <v>0</v>
      </c>
      <c r="Q392" s="141">
        <v>0</v>
      </c>
      <c r="R392" s="141">
        <f>Q392*H392</f>
        <v>0</v>
      </c>
      <c r="S392" s="141">
        <v>0</v>
      </c>
      <c r="T392" s="142">
        <f>S392*H392</f>
        <v>0</v>
      </c>
      <c r="AR392" s="143" t="s">
        <v>228</v>
      </c>
      <c r="AT392" s="143" t="s">
        <v>140</v>
      </c>
      <c r="AU392" s="143" t="s">
        <v>81</v>
      </c>
      <c r="AY392" s="15" t="s">
        <v>138</v>
      </c>
      <c r="BE392" s="144">
        <f>IF(N392="základní",J392,0)</f>
        <v>0</v>
      </c>
      <c r="BF392" s="144">
        <f>IF(N392="snížená",J392,0)</f>
        <v>0</v>
      </c>
      <c r="BG392" s="144">
        <f>IF(N392="zákl. přenesená",J392,0)</f>
        <v>0</v>
      </c>
      <c r="BH392" s="144">
        <f>IF(N392="sníž. přenesená",J392,0)</f>
        <v>0</v>
      </c>
      <c r="BI392" s="144">
        <f>IF(N392="nulová",J392,0)</f>
        <v>0</v>
      </c>
      <c r="BJ392" s="15" t="s">
        <v>8</v>
      </c>
      <c r="BK392" s="144">
        <f>ROUND(I392*H392,0)</f>
        <v>0</v>
      </c>
      <c r="BL392" s="15" t="s">
        <v>228</v>
      </c>
      <c r="BM392" s="143" t="s">
        <v>667</v>
      </c>
    </row>
    <row r="393" spans="2:65" s="11" customFormat="1" ht="22.9" customHeight="1">
      <c r="B393" s="119"/>
      <c r="D393" s="120" t="s">
        <v>72</v>
      </c>
      <c r="E393" s="129" t="s">
        <v>668</v>
      </c>
      <c r="F393" s="129" t="s">
        <v>669</v>
      </c>
      <c r="I393" s="122"/>
      <c r="J393" s="130">
        <f>BK393</f>
        <v>0</v>
      </c>
      <c r="L393" s="119"/>
      <c r="M393" s="124"/>
      <c r="P393" s="125">
        <f>SUM(P394:P412)</f>
        <v>0</v>
      </c>
      <c r="R393" s="125">
        <f>SUM(R394:R412)</f>
        <v>0.23323453199999999</v>
      </c>
      <c r="T393" s="126">
        <f>SUM(T394:T412)</f>
        <v>0.19359999999999999</v>
      </c>
      <c r="AR393" s="120" t="s">
        <v>81</v>
      </c>
      <c r="AT393" s="127" t="s">
        <v>72</v>
      </c>
      <c r="AU393" s="127" t="s">
        <v>8</v>
      </c>
      <c r="AY393" s="120" t="s">
        <v>138</v>
      </c>
      <c r="BK393" s="128">
        <f>SUM(BK394:BK412)</f>
        <v>0</v>
      </c>
    </row>
    <row r="394" spans="2:65" s="1" customFormat="1" ht="33" customHeight="1">
      <c r="B394" s="131"/>
      <c r="C394" s="132" t="s">
        <v>670</v>
      </c>
      <c r="D394" s="132" t="s">
        <v>140</v>
      </c>
      <c r="E394" s="133" t="s">
        <v>671</v>
      </c>
      <c r="F394" s="134" t="s">
        <v>672</v>
      </c>
      <c r="G394" s="135" t="s">
        <v>257</v>
      </c>
      <c r="H394" s="136">
        <v>12.1</v>
      </c>
      <c r="I394" s="137"/>
      <c r="J394" s="138">
        <f>ROUND(I394*H394,0)</f>
        <v>0</v>
      </c>
      <c r="K394" s="134" t="s">
        <v>144</v>
      </c>
      <c r="L394" s="30"/>
      <c r="M394" s="139" t="s">
        <v>1</v>
      </c>
      <c r="N394" s="140" t="s">
        <v>38</v>
      </c>
      <c r="P394" s="141">
        <f>O394*H394</f>
        <v>0</v>
      </c>
      <c r="Q394" s="141">
        <v>1.6E-2</v>
      </c>
      <c r="R394" s="141">
        <f>Q394*H394</f>
        <v>0.19359999999999999</v>
      </c>
      <c r="S394" s="141">
        <v>1.6E-2</v>
      </c>
      <c r="T394" s="142">
        <f>S394*H394</f>
        <v>0.19359999999999999</v>
      </c>
      <c r="AR394" s="143" t="s">
        <v>228</v>
      </c>
      <c r="AT394" s="143" t="s">
        <v>140</v>
      </c>
      <c r="AU394" s="143" t="s">
        <v>81</v>
      </c>
      <c r="AY394" s="15" t="s">
        <v>138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5" t="s">
        <v>8</v>
      </c>
      <c r="BK394" s="144">
        <f>ROUND(I394*H394,0)</f>
        <v>0</v>
      </c>
      <c r="BL394" s="15" t="s">
        <v>228</v>
      </c>
      <c r="BM394" s="143" t="s">
        <v>673</v>
      </c>
    </row>
    <row r="395" spans="2:65" s="12" customFormat="1">
      <c r="B395" s="145"/>
      <c r="D395" s="146" t="s">
        <v>151</v>
      </c>
      <c r="E395" s="147" t="s">
        <v>1</v>
      </c>
      <c r="F395" s="148" t="s">
        <v>674</v>
      </c>
      <c r="H395" s="149">
        <v>9.7200000000000006</v>
      </c>
      <c r="I395" s="150"/>
      <c r="L395" s="145"/>
      <c r="M395" s="151"/>
      <c r="T395" s="152"/>
      <c r="AT395" s="147" t="s">
        <v>151</v>
      </c>
      <c r="AU395" s="147" t="s">
        <v>81</v>
      </c>
      <c r="AV395" s="12" t="s">
        <v>81</v>
      </c>
      <c r="AW395" s="12" t="s">
        <v>30</v>
      </c>
      <c r="AX395" s="12" t="s">
        <v>73</v>
      </c>
      <c r="AY395" s="147" t="s">
        <v>138</v>
      </c>
    </row>
    <row r="396" spans="2:65" s="12" customFormat="1">
      <c r="B396" s="145"/>
      <c r="D396" s="146" t="s">
        <v>151</v>
      </c>
      <c r="E396" s="147" t="s">
        <v>1</v>
      </c>
      <c r="F396" s="148" t="s">
        <v>675</v>
      </c>
      <c r="H396" s="149">
        <v>2.38</v>
      </c>
      <c r="I396" s="150"/>
      <c r="L396" s="145"/>
      <c r="M396" s="151"/>
      <c r="T396" s="152"/>
      <c r="AT396" s="147" t="s">
        <v>151</v>
      </c>
      <c r="AU396" s="147" t="s">
        <v>81</v>
      </c>
      <c r="AV396" s="12" t="s">
        <v>81</v>
      </c>
      <c r="AW396" s="12" t="s">
        <v>30</v>
      </c>
      <c r="AX396" s="12" t="s">
        <v>73</v>
      </c>
      <c r="AY396" s="147" t="s">
        <v>138</v>
      </c>
    </row>
    <row r="397" spans="2:65" s="13" customFormat="1">
      <c r="B397" s="153"/>
      <c r="D397" s="146" t="s">
        <v>151</v>
      </c>
      <c r="E397" s="154" t="s">
        <v>1</v>
      </c>
      <c r="F397" s="155" t="s">
        <v>203</v>
      </c>
      <c r="H397" s="156">
        <v>12.100000000000001</v>
      </c>
      <c r="I397" s="157"/>
      <c r="L397" s="153"/>
      <c r="M397" s="158"/>
      <c r="T397" s="159"/>
      <c r="AT397" s="154" t="s">
        <v>151</v>
      </c>
      <c r="AU397" s="154" t="s">
        <v>81</v>
      </c>
      <c r="AV397" s="13" t="s">
        <v>153</v>
      </c>
      <c r="AW397" s="13" t="s">
        <v>30</v>
      </c>
      <c r="AX397" s="13" t="s">
        <v>8</v>
      </c>
      <c r="AY397" s="154" t="s">
        <v>138</v>
      </c>
    </row>
    <row r="398" spans="2:65" s="1" customFormat="1" ht="24.2" customHeight="1">
      <c r="B398" s="131"/>
      <c r="C398" s="132" t="s">
        <v>676</v>
      </c>
      <c r="D398" s="132" t="s">
        <v>140</v>
      </c>
      <c r="E398" s="133" t="s">
        <v>677</v>
      </c>
      <c r="F398" s="134" t="s">
        <v>678</v>
      </c>
      <c r="G398" s="135" t="s">
        <v>257</v>
      </c>
      <c r="H398" s="136">
        <v>28.42</v>
      </c>
      <c r="I398" s="137"/>
      <c r="J398" s="138">
        <f>ROUND(I398*H398,0)</f>
        <v>0</v>
      </c>
      <c r="K398" s="134" t="s">
        <v>144</v>
      </c>
      <c r="L398" s="30"/>
      <c r="M398" s="139" t="s">
        <v>1</v>
      </c>
      <c r="N398" s="140" t="s">
        <v>38</v>
      </c>
      <c r="P398" s="141">
        <f>O398*H398</f>
        <v>0</v>
      </c>
      <c r="Q398" s="141">
        <v>6.9059999999999998E-4</v>
      </c>
      <c r="R398" s="141">
        <f>Q398*H398</f>
        <v>1.9626852E-2</v>
      </c>
      <c r="S398" s="141">
        <v>0</v>
      </c>
      <c r="T398" s="142">
        <f>S398*H398</f>
        <v>0</v>
      </c>
      <c r="AR398" s="143" t="s">
        <v>228</v>
      </c>
      <c r="AT398" s="143" t="s">
        <v>140</v>
      </c>
      <c r="AU398" s="143" t="s">
        <v>81</v>
      </c>
      <c r="AY398" s="15" t="s">
        <v>138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5" t="s">
        <v>8</v>
      </c>
      <c r="BK398" s="144">
        <f>ROUND(I398*H398,0)</f>
        <v>0</v>
      </c>
      <c r="BL398" s="15" t="s">
        <v>228</v>
      </c>
      <c r="BM398" s="143" t="s">
        <v>679</v>
      </c>
    </row>
    <row r="399" spans="2:65" s="12" customFormat="1">
      <c r="B399" s="145"/>
      <c r="D399" s="146" t="s">
        <v>151</v>
      </c>
      <c r="E399" s="147" t="s">
        <v>1</v>
      </c>
      <c r="F399" s="148" t="s">
        <v>674</v>
      </c>
      <c r="H399" s="149">
        <v>9.7200000000000006</v>
      </c>
      <c r="I399" s="150"/>
      <c r="L399" s="145"/>
      <c r="M399" s="151"/>
      <c r="T399" s="152"/>
      <c r="AT399" s="147" t="s">
        <v>151</v>
      </c>
      <c r="AU399" s="147" t="s">
        <v>81</v>
      </c>
      <c r="AV399" s="12" t="s">
        <v>81</v>
      </c>
      <c r="AW399" s="12" t="s">
        <v>30</v>
      </c>
      <c r="AX399" s="12" t="s">
        <v>73</v>
      </c>
      <c r="AY399" s="147" t="s">
        <v>138</v>
      </c>
    </row>
    <row r="400" spans="2:65" s="12" customFormat="1">
      <c r="B400" s="145"/>
      <c r="D400" s="146" t="s">
        <v>151</v>
      </c>
      <c r="E400" s="147" t="s">
        <v>1</v>
      </c>
      <c r="F400" s="148" t="s">
        <v>680</v>
      </c>
      <c r="H400" s="149">
        <v>2.38</v>
      </c>
      <c r="I400" s="150"/>
      <c r="L400" s="145"/>
      <c r="M400" s="151"/>
      <c r="T400" s="152"/>
      <c r="AT400" s="147" t="s">
        <v>151</v>
      </c>
      <c r="AU400" s="147" t="s">
        <v>81</v>
      </c>
      <c r="AV400" s="12" t="s">
        <v>81</v>
      </c>
      <c r="AW400" s="12" t="s">
        <v>30</v>
      </c>
      <c r="AX400" s="12" t="s">
        <v>73</v>
      </c>
      <c r="AY400" s="147" t="s">
        <v>138</v>
      </c>
    </row>
    <row r="401" spans="2:65" s="12" customFormat="1">
      <c r="B401" s="145"/>
      <c r="D401" s="146" t="s">
        <v>151</v>
      </c>
      <c r="E401" s="147" t="s">
        <v>1</v>
      </c>
      <c r="F401" s="148" t="s">
        <v>681</v>
      </c>
      <c r="H401" s="149">
        <v>16.32</v>
      </c>
      <c r="I401" s="150"/>
      <c r="L401" s="145"/>
      <c r="M401" s="151"/>
      <c r="T401" s="152"/>
      <c r="AT401" s="147" t="s">
        <v>151</v>
      </c>
      <c r="AU401" s="147" t="s">
        <v>81</v>
      </c>
      <c r="AV401" s="12" t="s">
        <v>81</v>
      </c>
      <c r="AW401" s="12" t="s">
        <v>30</v>
      </c>
      <c r="AX401" s="12" t="s">
        <v>73</v>
      </c>
      <c r="AY401" s="147" t="s">
        <v>138</v>
      </c>
    </row>
    <row r="402" spans="2:65" s="13" customFormat="1">
      <c r="B402" s="153"/>
      <c r="D402" s="146" t="s">
        <v>151</v>
      </c>
      <c r="E402" s="154" t="s">
        <v>1</v>
      </c>
      <c r="F402" s="155" t="s">
        <v>203</v>
      </c>
      <c r="H402" s="156">
        <v>28.42</v>
      </c>
      <c r="I402" s="157"/>
      <c r="L402" s="153"/>
      <c r="M402" s="158"/>
      <c r="T402" s="159"/>
      <c r="AT402" s="154" t="s">
        <v>151</v>
      </c>
      <c r="AU402" s="154" t="s">
        <v>81</v>
      </c>
      <c r="AV402" s="13" t="s">
        <v>153</v>
      </c>
      <c r="AW402" s="13" t="s">
        <v>30</v>
      </c>
      <c r="AX402" s="13" t="s">
        <v>8</v>
      </c>
      <c r="AY402" s="154" t="s">
        <v>138</v>
      </c>
    </row>
    <row r="403" spans="2:65" s="1" customFormat="1" ht="24.2" customHeight="1">
      <c r="B403" s="131"/>
      <c r="C403" s="132" t="s">
        <v>682</v>
      </c>
      <c r="D403" s="132" t="s">
        <v>140</v>
      </c>
      <c r="E403" s="133" t="s">
        <v>683</v>
      </c>
      <c r="F403" s="134" t="s">
        <v>684</v>
      </c>
      <c r="G403" s="135" t="s">
        <v>257</v>
      </c>
      <c r="H403" s="136">
        <v>28.42</v>
      </c>
      <c r="I403" s="137"/>
      <c r="J403" s="138">
        <f>ROUND(I403*H403,0)</f>
        <v>0</v>
      </c>
      <c r="K403" s="134" t="s">
        <v>144</v>
      </c>
      <c r="L403" s="30"/>
      <c r="M403" s="139" t="s">
        <v>1</v>
      </c>
      <c r="N403" s="140" t="s">
        <v>38</v>
      </c>
      <c r="P403" s="141">
        <f>O403*H403</f>
        <v>0</v>
      </c>
      <c r="Q403" s="141">
        <v>3.4900000000000003E-4</v>
      </c>
      <c r="R403" s="141">
        <f>Q403*H403</f>
        <v>9.9185800000000015E-3</v>
      </c>
      <c r="S403" s="141">
        <v>0</v>
      </c>
      <c r="T403" s="142">
        <f>S403*H403</f>
        <v>0</v>
      </c>
      <c r="AR403" s="143" t="s">
        <v>228</v>
      </c>
      <c r="AT403" s="143" t="s">
        <v>140</v>
      </c>
      <c r="AU403" s="143" t="s">
        <v>81</v>
      </c>
      <c r="AY403" s="15" t="s">
        <v>138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5" t="s">
        <v>8</v>
      </c>
      <c r="BK403" s="144">
        <f>ROUND(I403*H403,0)</f>
        <v>0</v>
      </c>
      <c r="BL403" s="15" t="s">
        <v>228</v>
      </c>
      <c r="BM403" s="143" t="s">
        <v>685</v>
      </c>
    </row>
    <row r="404" spans="2:65" s="12" customFormat="1">
      <c r="B404" s="145"/>
      <c r="D404" s="146" t="s">
        <v>151</v>
      </c>
      <c r="E404" s="147" t="s">
        <v>1</v>
      </c>
      <c r="F404" s="148" t="s">
        <v>674</v>
      </c>
      <c r="H404" s="149">
        <v>9.7200000000000006</v>
      </c>
      <c r="I404" s="150"/>
      <c r="L404" s="145"/>
      <c r="M404" s="151"/>
      <c r="T404" s="152"/>
      <c r="AT404" s="147" t="s">
        <v>151</v>
      </c>
      <c r="AU404" s="147" t="s">
        <v>81</v>
      </c>
      <c r="AV404" s="12" t="s">
        <v>81</v>
      </c>
      <c r="AW404" s="12" t="s">
        <v>30</v>
      </c>
      <c r="AX404" s="12" t="s">
        <v>73</v>
      </c>
      <c r="AY404" s="147" t="s">
        <v>138</v>
      </c>
    </row>
    <row r="405" spans="2:65" s="12" customFormat="1">
      <c r="B405" s="145"/>
      <c r="D405" s="146" t="s">
        <v>151</v>
      </c>
      <c r="E405" s="147" t="s">
        <v>1</v>
      </c>
      <c r="F405" s="148" t="s">
        <v>686</v>
      </c>
      <c r="H405" s="149">
        <v>2.38</v>
      </c>
      <c r="I405" s="150"/>
      <c r="L405" s="145"/>
      <c r="M405" s="151"/>
      <c r="T405" s="152"/>
      <c r="AT405" s="147" t="s">
        <v>151</v>
      </c>
      <c r="AU405" s="147" t="s">
        <v>81</v>
      </c>
      <c r="AV405" s="12" t="s">
        <v>81</v>
      </c>
      <c r="AW405" s="12" t="s">
        <v>30</v>
      </c>
      <c r="AX405" s="12" t="s">
        <v>73</v>
      </c>
      <c r="AY405" s="147" t="s">
        <v>138</v>
      </c>
    </row>
    <row r="406" spans="2:65" s="12" customFormat="1">
      <c r="B406" s="145"/>
      <c r="D406" s="146" t="s">
        <v>151</v>
      </c>
      <c r="E406" s="147" t="s">
        <v>1</v>
      </c>
      <c r="F406" s="148" t="s">
        <v>681</v>
      </c>
      <c r="H406" s="149">
        <v>16.32</v>
      </c>
      <c r="I406" s="150"/>
      <c r="L406" s="145"/>
      <c r="M406" s="151"/>
      <c r="T406" s="152"/>
      <c r="AT406" s="147" t="s">
        <v>151</v>
      </c>
      <c r="AU406" s="147" t="s">
        <v>81</v>
      </c>
      <c r="AV406" s="12" t="s">
        <v>81</v>
      </c>
      <c r="AW406" s="12" t="s">
        <v>30</v>
      </c>
      <c r="AX406" s="12" t="s">
        <v>73</v>
      </c>
      <c r="AY406" s="147" t="s">
        <v>138</v>
      </c>
    </row>
    <row r="407" spans="2:65" s="13" customFormat="1">
      <c r="B407" s="153"/>
      <c r="D407" s="146" t="s">
        <v>151</v>
      </c>
      <c r="E407" s="154" t="s">
        <v>1</v>
      </c>
      <c r="F407" s="155" t="s">
        <v>203</v>
      </c>
      <c r="H407" s="156">
        <v>28.42</v>
      </c>
      <c r="I407" s="157"/>
      <c r="L407" s="153"/>
      <c r="M407" s="158"/>
      <c r="T407" s="159"/>
      <c r="AT407" s="154" t="s">
        <v>151</v>
      </c>
      <c r="AU407" s="154" t="s">
        <v>81</v>
      </c>
      <c r="AV407" s="13" t="s">
        <v>153</v>
      </c>
      <c r="AW407" s="13" t="s">
        <v>30</v>
      </c>
      <c r="AX407" s="13" t="s">
        <v>8</v>
      </c>
      <c r="AY407" s="154" t="s">
        <v>138</v>
      </c>
    </row>
    <row r="408" spans="2:65" s="1" customFormat="1" ht="24.2" customHeight="1">
      <c r="B408" s="131"/>
      <c r="C408" s="132" t="s">
        <v>687</v>
      </c>
      <c r="D408" s="132" t="s">
        <v>140</v>
      </c>
      <c r="E408" s="133" t="s">
        <v>688</v>
      </c>
      <c r="F408" s="134" t="s">
        <v>689</v>
      </c>
      <c r="G408" s="135" t="s">
        <v>257</v>
      </c>
      <c r="H408" s="136">
        <v>28.42</v>
      </c>
      <c r="I408" s="137"/>
      <c r="J408" s="138">
        <f>ROUND(I408*H408,0)</f>
        <v>0</v>
      </c>
      <c r="K408" s="134" t="s">
        <v>144</v>
      </c>
      <c r="L408" s="30"/>
      <c r="M408" s="139" t="s">
        <v>1</v>
      </c>
      <c r="N408" s="140" t="s">
        <v>38</v>
      </c>
      <c r="P408" s="141">
        <f>O408*H408</f>
        <v>0</v>
      </c>
      <c r="Q408" s="141">
        <v>3.5500000000000001E-4</v>
      </c>
      <c r="R408" s="141">
        <f>Q408*H408</f>
        <v>1.00891E-2</v>
      </c>
      <c r="S408" s="141">
        <v>0</v>
      </c>
      <c r="T408" s="142">
        <f>S408*H408</f>
        <v>0</v>
      </c>
      <c r="AR408" s="143" t="s">
        <v>228</v>
      </c>
      <c r="AT408" s="143" t="s">
        <v>140</v>
      </c>
      <c r="AU408" s="143" t="s">
        <v>81</v>
      </c>
      <c r="AY408" s="15" t="s">
        <v>138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5" t="s">
        <v>8</v>
      </c>
      <c r="BK408" s="144">
        <f>ROUND(I408*H408,0)</f>
        <v>0</v>
      </c>
      <c r="BL408" s="15" t="s">
        <v>228</v>
      </c>
      <c r="BM408" s="143" t="s">
        <v>690</v>
      </c>
    </row>
    <row r="409" spans="2:65" s="12" customFormat="1">
      <c r="B409" s="145"/>
      <c r="D409" s="146" t="s">
        <v>151</v>
      </c>
      <c r="E409" s="147" t="s">
        <v>1</v>
      </c>
      <c r="F409" s="148" t="s">
        <v>674</v>
      </c>
      <c r="H409" s="149">
        <v>9.7200000000000006</v>
      </c>
      <c r="I409" s="150"/>
      <c r="L409" s="145"/>
      <c r="M409" s="151"/>
      <c r="T409" s="152"/>
      <c r="AT409" s="147" t="s">
        <v>151</v>
      </c>
      <c r="AU409" s="147" t="s">
        <v>81</v>
      </c>
      <c r="AV409" s="12" t="s">
        <v>81</v>
      </c>
      <c r="AW409" s="12" t="s">
        <v>30</v>
      </c>
      <c r="AX409" s="12" t="s">
        <v>73</v>
      </c>
      <c r="AY409" s="147" t="s">
        <v>138</v>
      </c>
    </row>
    <row r="410" spans="2:65" s="12" customFormat="1">
      <c r="B410" s="145"/>
      <c r="D410" s="146" t="s">
        <v>151</v>
      </c>
      <c r="E410" s="147" t="s">
        <v>1</v>
      </c>
      <c r="F410" s="148" t="s">
        <v>686</v>
      </c>
      <c r="H410" s="149">
        <v>2.38</v>
      </c>
      <c r="I410" s="150"/>
      <c r="L410" s="145"/>
      <c r="M410" s="151"/>
      <c r="T410" s="152"/>
      <c r="AT410" s="147" t="s">
        <v>151</v>
      </c>
      <c r="AU410" s="147" t="s">
        <v>81</v>
      </c>
      <c r="AV410" s="12" t="s">
        <v>81</v>
      </c>
      <c r="AW410" s="12" t="s">
        <v>30</v>
      </c>
      <c r="AX410" s="12" t="s">
        <v>73</v>
      </c>
      <c r="AY410" s="147" t="s">
        <v>138</v>
      </c>
    </row>
    <row r="411" spans="2:65" s="12" customFormat="1">
      <c r="B411" s="145"/>
      <c r="D411" s="146" t="s">
        <v>151</v>
      </c>
      <c r="E411" s="147" t="s">
        <v>1</v>
      </c>
      <c r="F411" s="148" t="s">
        <v>681</v>
      </c>
      <c r="H411" s="149">
        <v>16.32</v>
      </c>
      <c r="I411" s="150"/>
      <c r="L411" s="145"/>
      <c r="M411" s="151"/>
      <c r="T411" s="152"/>
      <c r="AT411" s="147" t="s">
        <v>151</v>
      </c>
      <c r="AU411" s="147" t="s">
        <v>81</v>
      </c>
      <c r="AV411" s="12" t="s">
        <v>81</v>
      </c>
      <c r="AW411" s="12" t="s">
        <v>30</v>
      </c>
      <c r="AX411" s="12" t="s">
        <v>73</v>
      </c>
      <c r="AY411" s="147" t="s">
        <v>138</v>
      </c>
    </row>
    <row r="412" spans="2:65" s="13" customFormat="1">
      <c r="B412" s="153"/>
      <c r="D412" s="146" t="s">
        <v>151</v>
      </c>
      <c r="E412" s="154" t="s">
        <v>1</v>
      </c>
      <c r="F412" s="155" t="s">
        <v>203</v>
      </c>
      <c r="H412" s="156">
        <v>28.42</v>
      </c>
      <c r="I412" s="157"/>
      <c r="L412" s="153"/>
      <c r="M412" s="170"/>
      <c r="N412" s="171"/>
      <c r="O412" s="171"/>
      <c r="P412" s="171"/>
      <c r="Q412" s="171"/>
      <c r="R412" s="171"/>
      <c r="S412" s="171"/>
      <c r="T412" s="172"/>
      <c r="AT412" s="154" t="s">
        <v>151</v>
      </c>
      <c r="AU412" s="154" t="s">
        <v>81</v>
      </c>
      <c r="AV412" s="13" t="s">
        <v>153</v>
      </c>
      <c r="AW412" s="13" t="s">
        <v>30</v>
      </c>
      <c r="AX412" s="13" t="s">
        <v>8</v>
      </c>
      <c r="AY412" s="154" t="s">
        <v>138</v>
      </c>
    </row>
    <row r="413" spans="2:65" s="1" customFormat="1" ht="6.95" customHeight="1">
      <c r="B413" s="42"/>
      <c r="C413" s="43"/>
      <c r="D413" s="43"/>
      <c r="E413" s="43"/>
      <c r="F413" s="43"/>
      <c r="G413" s="43"/>
      <c r="H413" s="43"/>
      <c r="I413" s="43"/>
      <c r="J413" s="43"/>
      <c r="K413" s="43"/>
      <c r="L413" s="30"/>
    </row>
  </sheetData>
  <autoFilter ref="C129:K412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8"/>
  <sheetViews>
    <sheetView showGridLines="0" topLeftCell="A24" workbookViewId="0">
      <selection activeCell="H76" sqref="H75:H7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2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89</v>
      </c>
      <c r="L4" s="18"/>
      <c r="M4" s="86" t="s">
        <v>11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6" t="str">
        <f>'Rekapitulace stavby'!K6</f>
        <v>Oprava mostu přes Babský potok</v>
      </c>
      <c r="F7" s="227"/>
      <c r="G7" s="227"/>
      <c r="H7" s="227"/>
      <c r="L7" s="18"/>
    </row>
    <row r="8" spans="2:46" s="1" customFormat="1" ht="12" customHeight="1">
      <c r="B8" s="30"/>
      <c r="D8" s="25" t="s">
        <v>102</v>
      </c>
      <c r="L8" s="30"/>
    </row>
    <row r="9" spans="2:46" s="1" customFormat="1" ht="16.5" customHeight="1">
      <c r="B9" s="30"/>
      <c r="E9" s="223" t="s">
        <v>691</v>
      </c>
      <c r="F9" s="225"/>
      <c r="G9" s="225"/>
      <c r="H9" s="22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25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8" t="str">
        <f>'Rekapitulace stavby'!E14</f>
        <v>Vyplň údaj</v>
      </c>
      <c r="F18" s="189"/>
      <c r="G18" s="189"/>
      <c r="H18" s="189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/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7"/>
      <c r="E27" s="194" t="s">
        <v>1</v>
      </c>
      <c r="F27" s="194"/>
      <c r="G27" s="194"/>
      <c r="H27" s="194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33</v>
      </c>
      <c r="J30" s="63">
        <f>ROUND(J126, 0)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89" t="s">
        <v>37</v>
      </c>
      <c r="E33" s="25" t="s">
        <v>38</v>
      </c>
      <c r="F33" s="90">
        <f>ROUND((SUM(BE126:BE147)),  0)</f>
        <v>0</v>
      </c>
      <c r="I33" s="91">
        <v>0.21</v>
      </c>
      <c r="J33" s="90">
        <f>ROUND(((SUM(BE126:BE147))*I33),  0)</f>
        <v>0</v>
      </c>
      <c r="L33" s="30"/>
    </row>
    <row r="34" spans="2:12" s="1" customFormat="1" ht="14.45" customHeight="1">
      <c r="B34" s="30"/>
      <c r="E34" s="25" t="s">
        <v>39</v>
      </c>
      <c r="F34" s="90">
        <f>ROUND((SUM(BF126:BF147)),  0)</f>
        <v>0</v>
      </c>
      <c r="I34" s="91">
        <v>0.12</v>
      </c>
      <c r="J34" s="90">
        <f>ROUND(((SUM(BF126:BF147))*I34),  0)</f>
        <v>0</v>
      </c>
      <c r="L34" s="30"/>
    </row>
    <row r="35" spans="2:12" s="1" customFormat="1" ht="14.45" hidden="1" customHeight="1">
      <c r="B35" s="30"/>
      <c r="E35" s="25" t="s">
        <v>40</v>
      </c>
      <c r="F35" s="90">
        <f>ROUND((SUM(BG126:BG147)),  0)</f>
        <v>0</v>
      </c>
      <c r="I35" s="91">
        <v>0.21</v>
      </c>
      <c r="J35" s="90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90">
        <f>ROUND((SUM(BH126:BH147)),  0)</f>
        <v>0</v>
      </c>
      <c r="I36" s="91">
        <v>0.12</v>
      </c>
      <c r="J36" s="90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90">
        <f>ROUND((SUM(BI126:BI147)),  0)</f>
        <v>0</v>
      </c>
      <c r="I37" s="91">
        <v>0</v>
      </c>
      <c r="J37" s="90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2"/>
      <c r="D39" s="93" t="s">
        <v>43</v>
      </c>
      <c r="E39" s="54"/>
      <c r="F39" s="54"/>
      <c r="G39" s="94" t="s">
        <v>44</v>
      </c>
      <c r="H39" s="95" t="s">
        <v>45</v>
      </c>
      <c r="I39" s="54"/>
      <c r="J39" s="96">
        <f>SUM(J30:J37)</f>
        <v>0</v>
      </c>
      <c r="K39" s="97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8" t="s">
        <v>49</v>
      </c>
      <c r="G61" s="41" t="s">
        <v>48</v>
      </c>
      <c r="H61" s="32"/>
      <c r="I61" s="32"/>
      <c r="J61" s="99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8" t="s">
        <v>49</v>
      </c>
      <c r="G76" s="41" t="s">
        <v>48</v>
      </c>
      <c r="H76" s="32"/>
      <c r="I76" s="32"/>
      <c r="J76" s="99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6" t="str">
        <f>E7</f>
        <v>Oprava mostu přes Babský potok</v>
      </c>
      <c r="F85" s="227"/>
      <c r="G85" s="227"/>
      <c r="H85" s="227"/>
      <c r="L85" s="30"/>
    </row>
    <row r="86" spans="2:47" s="1" customFormat="1" ht="12" customHeight="1">
      <c r="B86" s="30"/>
      <c r="C86" s="25" t="s">
        <v>102</v>
      </c>
      <c r="L86" s="30"/>
    </row>
    <row r="87" spans="2:47" s="1" customFormat="1" ht="16.5" customHeight="1">
      <c r="B87" s="30"/>
      <c r="E87" s="223" t="str">
        <f>E9</f>
        <v>2 - Vedlejší náklady</v>
      </c>
      <c r="F87" s="225"/>
      <c r="G87" s="225"/>
      <c r="H87" s="22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Babí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25.7" customHeight="1">
      <c r="B91" s="30"/>
      <c r="C91" s="25" t="s">
        <v>23</v>
      </c>
      <c r="F91" s="23" t="str">
        <f>E15</f>
        <v xml:space="preserve">SPÚ, Husinecká 1024/11a, Praha </v>
      </c>
      <c r="I91" s="25" t="s">
        <v>29</v>
      </c>
      <c r="J91" s="28"/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/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00" t="s">
        <v>105</v>
      </c>
      <c r="D94" s="92"/>
      <c r="E94" s="92"/>
      <c r="F94" s="92"/>
      <c r="G94" s="92"/>
      <c r="H94" s="92"/>
      <c r="I94" s="92"/>
      <c r="J94" s="101" t="s">
        <v>106</v>
      </c>
      <c r="K94" s="92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2" t="s">
        <v>107</v>
      </c>
      <c r="J96" s="63">
        <f>J126</f>
        <v>0</v>
      </c>
      <c r="L96" s="30"/>
      <c r="AU96" s="15" t="s">
        <v>108</v>
      </c>
    </row>
    <row r="97" spans="2:12" s="8" customFormat="1" ht="24.95" customHeight="1">
      <c r="B97" s="103"/>
      <c r="D97" s="104" t="s">
        <v>692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19.899999999999999" customHeight="1">
      <c r="B98" s="107"/>
      <c r="D98" s="108" t="s">
        <v>693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19.899999999999999" customHeight="1">
      <c r="B99" s="107"/>
      <c r="D99" s="108" t="s">
        <v>694</v>
      </c>
      <c r="E99" s="109"/>
      <c r="F99" s="109"/>
      <c r="G99" s="109"/>
      <c r="H99" s="109"/>
      <c r="I99" s="109"/>
      <c r="J99" s="110">
        <f>J131</f>
        <v>0</v>
      </c>
      <c r="L99" s="107"/>
    </row>
    <row r="100" spans="2:12" s="9" customFormat="1" ht="19.899999999999999" customHeight="1">
      <c r="B100" s="107"/>
      <c r="D100" s="108" t="s">
        <v>695</v>
      </c>
      <c r="E100" s="109"/>
      <c r="F100" s="109"/>
      <c r="G100" s="109"/>
      <c r="H100" s="109"/>
      <c r="I100" s="109"/>
      <c r="J100" s="110">
        <f>J133</f>
        <v>0</v>
      </c>
      <c r="L100" s="107"/>
    </row>
    <row r="101" spans="2:12" s="9" customFormat="1" ht="19.899999999999999" customHeight="1">
      <c r="B101" s="107"/>
      <c r="D101" s="108" t="s">
        <v>696</v>
      </c>
      <c r="E101" s="109"/>
      <c r="F101" s="109"/>
      <c r="G101" s="109"/>
      <c r="H101" s="109"/>
      <c r="I101" s="109"/>
      <c r="J101" s="110">
        <f>J135</f>
        <v>0</v>
      </c>
      <c r="L101" s="107"/>
    </row>
    <row r="102" spans="2:12" s="9" customFormat="1" ht="19.899999999999999" customHeight="1">
      <c r="B102" s="107"/>
      <c r="D102" s="108" t="s">
        <v>697</v>
      </c>
      <c r="E102" s="109"/>
      <c r="F102" s="109"/>
      <c r="G102" s="109"/>
      <c r="H102" s="109"/>
      <c r="I102" s="109"/>
      <c r="J102" s="110">
        <f>J138</f>
        <v>0</v>
      </c>
      <c r="L102" s="107"/>
    </row>
    <row r="103" spans="2:12" s="9" customFormat="1" ht="19.899999999999999" customHeight="1">
      <c r="B103" s="107"/>
      <c r="D103" s="108" t="s">
        <v>698</v>
      </c>
      <c r="E103" s="109"/>
      <c r="F103" s="109"/>
      <c r="G103" s="109"/>
      <c r="H103" s="109"/>
      <c r="I103" s="109"/>
      <c r="J103" s="110">
        <f>J140</f>
        <v>0</v>
      </c>
      <c r="L103" s="107"/>
    </row>
    <row r="104" spans="2:12" s="9" customFormat="1" ht="19.899999999999999" customHeight="1">
      <c r="B104" s="107"/>
      <c r="D104" s="108" t="s">
        <v>699</v>
      </c>
      <c r="E104" s="109"/>
      <c r="F104" s="109"/>
      <c r="G104" s="109"/>
      <c r="H104" s="109"/>
      <c r="I104" s="109"/>
      <c r="J104" s="110">
        <f>J142</f>
        <v>0</v>
      </c>
      <c r="L104" s="107"/>
    </row>
    <row r="105" spans="2:12" s="9" customFormat="1" ht="19.899999999999999" customHeight="1">
      <c r="B105" s="107"/>
      <c r="D105" s="108" t="s">
        <v>700</v>
      </c>
      <c r="E105" s="109"/>
      <c r="F105" s="109"/>
      <c r="G105" s="109"/>
      <c r="H105" s="109"/>
      <c r="I105" s="109"/>
      <c r="J105" s="110">
        <f>J144</f>
        <v>0</v>
      </c>
      <c r="L105" s="107"/>
    </row>
    <row r="106" spans="2:12" s="9" customFormat="1" ht="19.899999999999999" customHeight="1">
      <c r="B106" s="107"/>
      <c r="D106" s="108" t="s">
        <v>701</v>
      </c>
      <c r="E106" s="109"/>
      <c r="F106" s="109"/>
      <c r="G106" s="109"/>
      <c r="H106" s="109"/>
      <c r="I106" s="109"/>
      <c r="J106" s="110">
        <f>J146</f>
        <v>0</v>
      </c>
      <c r="L106" s="107"/>
    </row>
    <row r="107" spans="2:12" s="1" customFormat="1" ht="21.75" customHeight="1">
      <c r="B107" s="30"/>
      <c r="L107" s="30"/>
    </row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0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0"/>
    </row>
    <row r="113" spans="2:63" s="1" customFormat="1" ht="24.95" customHeight="1">
      <c r="B113" s="30"/>
      <c r="C113" s="19" t="s">
        <v>123</v>
      </c>
      <c r="L113" s="30"/>
    </row>
    <row r="114" spans="2:63" s="1" customFormat="1" ht="6.95" customHeight="1">
      <c r="B114" s="30"/>
      <c r="L114" s="30"/>
    </row>
    <row r="115" spans="2:63" s="1" customFormat="1" ht="12" customHeight="1">
      <c r="B115" s="30"/>
      <c r="C115" s="25" t="s">
        <v>16</v>
      </c>
      <c r="L115" s="30"/>
    </row>
    <row r="116" spans="2:63" s="1" customFormat="1" ht="16.5" customHeight="1">
      <c r="B116" s="30"/>
      <c r="E116" s="226" t="str">
        <f>E7</f>
        <v>Oprava mostu přes Babský potok</v>
      </c>
      <c r="F116" s="227"/>
      <c r="G116" s="227"/>
      <c r="H116" s="227"/>
      <c r="L116" s="30"/>
    </row>
    <row r="117" spans="2:63" s="1" customFormat="1" ht="12" customHeight="1">
      <c r="B117" s="30"/>
      <c r="C117" s="25" t="s">
        <v>102</v>
      </c>
      <c r="L117" s="30"/>
    </row>
    <row r="118" spans="2:63" s="1" customFormat="1" ht="16.5" customHeight="1">
      <c r="B118" s="30"/>
      <c r="E118" s="223" t="str">
        <f>E9</f>
        <v>2 - Vedlejší náklady</v>
      </c>
      <c r="F118" s="225"/>
      <c r="G118" s="225"/>
      <c r="H118" s="225"/>
      <c r="L118" s="30"/>
    </row>
    <row r="119" spans="2:63" s="1" customFormat="1" ht="6.95" customHeight="1">
      <c r="B119" s="30"/>
      <c r="L119" s="30"/>
    </row>
    <row r="120" spans="2:63" s="1" customFormat="1" ht="12" customHeight="1">
      <c r="B120" s="30"/>
      <c r="C120" s="25" t="s">
        <v>20</v>
      </c>
      <c r="F120" s="23" t="str">
        <f>F12</f>
        <v>Babí</v>
      </c>
      <c r="I120" s="25" t="s">
        <v>22</v>
      </c>
      <c r="J120" s="50" t="str">
        <f>IF(J12="","",J12)</f>
        <v/>
      </c>
      <c r="L120" s="30"/>
    </row>
    <row r="121" spans="2:63" s="1" customFormat="1" ht="6.95" customHeight="1">
      <c r="B121" s="30"/>
      <c r="L121" s="30"/>
    </row>
    <row r="122" spans="2:63" s="1" customFormat="1" ht="25.7" customHeight="1">
      <c r="B122" s="30"/>
      <c r="C122" s="25" t="s">
        <v>23</v>
      </c>
      <c r="F122" s="23" t="str">
        <f>E15</f>
        <v xml:space="preserve">SPÚ, Husinecká 1024/11a, Praha </v>
      </c>
      <c r="I122" s="25" t="s">
        <v>29</v>
      </c>
      <c r="J122" s="28"/>
      <c r="L122" s="30"/>
    </row>
    <row r="123" spans="2:63" s="1" customFormat="1" ht="15.2" customHeight="1">
      <c r="B123" s="30"/>
      <c r="C123" s="25" t="s">
        <v>27</v>
      </c>
      <c r="F123" s="23" t="str">
        <f>IF(E18="","",E18)</f>
        <v>Vyplň údaj</v>
      </c>
      <c r="I123" s="25" t="s">
        <v>31</v>
      </c>
      <c r="J123" s="28"/>
      <c r="L123" s="30"/>
    </row>
    <row r="124" spans="2:63" s="1" customFormat="1" ht="10.35" customHeight="1">
      <c r="B124" s="30"/>
      <c r="L124" s="30"/>
    </row>
    <row r="125" spans="2:63" s="10" customFormat="1" ht="29.25" customHeight="1">
      <c r="B125" s="111"/>
      <c r="C125" s="112" t="s">
        <v>124</v>
      </c>
      <c r="D125" s="113" t="s">
        <v>58</v>
      </c>
      <c r="E125" s="113" t="s">
        <v>54</v>
      </c>
      <c r="F125" s="113" t="s">
        <v>55</v>
      </c>
      <c r="G125" s="113" t="s">
        <v>125</v>
      </c>
      <c r="H125" s="113" t="s">
        <v>126</v>
      </c>
      <c r="I125" s="113" t="s">
        <v>127</v>
      </c>
      <c r="J125" s="113" t="s">
        <v>106</v>
      </c>
      <c r="K125" s="114" t="s">
        <v>128</v>
      </c>
      <c r="L125" s="111"/>
      <c r="M125" s="56" t="s">
        <v>1</v>
      </c>
      <c r="N125" s="57" t="s">
        <v>37</v>
      </c>
      <c r="O125" s="57" t="s">
        <v>129</v>
      </c>
      <c r="P125" s="57" t="s">
        <v>130</v>
      </c>
      <c r="Q125" s="57" t="s">
        <v>131</v>
      </c>
      <c r="R125" s="57" t="s">
        <v>132</v>
      </c>
      <c r="S125" s="57" t="s">
        <v>133</v>
      </c>
      <c r="T125" s="58" t="s">
        <v>134</v>
      </c>
    </row>
    <row r="126" spans="2:63" s="1" customFormat="1" ht="22.9" customHeight="1">
      <c r="B126" s="30"/>
      <c r="C126" s="61" t="s">
        <v>135</v>
      </c>
      <c r="J126" s="115">
        <f>BK126</f>
        <v>0</v>
      </c>
      <c r="L126" s="30"/>
      <c r="M126" s="59"/>
      <c r="N126" s="51"/>
      <c r="O126" s="51"/>
      <c r="P126" s="116">
        <f>P127</f>
        <v>0</v>
      </c>
      <c r="Q126" s="51"/>
      <c r="R126" s="116">
        <f>R127</f>
        <v>0</v>
      </c>
      <c r="S126" s="51"/>
      <c r="T126" s="117">
        <f>T127</f>
        <v>0</v>
      </c>
      <c r="AT126" s="15" t="s">
        <v>72</v>
      </c>
      <c r="AU126" s="15" t="s">
        <v>108</v>
      </c>
      <c r="BK126" s="118">
        <f>BK127</f>
        <v>0</v>
      </c>
    </row>
    <row r="127" spans="2:63" s="11" customFormat="1" ht="25.9" customHeight="1">
      <c r="B127" s="119"/>
      <c r="D127" s="120" t="s">
        <v>72</v>
      </c>
      <c r="E127" s="121" t="s">
        <v>702</v>
      </c>
      <c r="F127" s="121" t="s">
        <v>703</v>
      </c>
      <c r="I127" s="122"/>
      <c r="J127" s="123">
        <f>BK127</f>
        <v>0</v>
      </c>
      <c r="L127" s="119"/>
      <c r="M127" s="124"/>
      <c r="P127" s="125">
        <f>P128+P131+P133+P135+P138+P140+P142+P144+P146</f>
        <v>0</v>
      </c>
      <c r="R127" s="125">
        <f>R128+R131+R133+R135+R138+R140+R142+R144+R146</f>
        <v>0</v>
      </c>
      <c r="T127" s="126">
        <f>T128+T131+T133+T135+T138+T140+T142+T144+T146</f>
        <v>0</v>
      </c>
      <c r="AR127" s="120" t="s">
        <v>164</v>
      </c>
      <c r="AT127" s="127" t="s">
        <v>72</v>
      </c>
      <c r="AU127" s="127" t="s">
        <v>73</v>
      </c>
      <c r="AY127" s="120" t="s">
        <v>138</v>
      </c>
      <c r="BK127" s="128">
        <f>BK128+BK131+BK133+BK135+BK138+BK140+BK142+BK144+BK146</f>
        <v>0</v>
      </c>
    </row>
    <row r="128" spans="2:63" s="11" customFormat="1" ht="22.9" customHeight="1">
      <c r="B128" s="119"/>
      <c r="D128" s="120" t="s">
        <v>72</v>
      </c>
      <c r="E128" s="129" t="s">
        <v>704</v>
      </c>
      <c r="F128" s="129" t="s">
        <v>705</v>
      </c>
      <c r="I128" s="122"/>
      <c r="J128" s="130">
        <f>BK128</f>
        <v>0</v>
      </c>
      <c r="L128" s="119"/>
      <c r="M128" s="124"/>
      <c r="P128" s="125">
        <f>SUM(P129:P130)</f>
        <v>0</v>
      </c>
      <c r="R128" s="125">
        <f>SUM(R129:R130)</f>
        <v>0</v>
      </c>
      <c r="T128" s="126">
        <f>SUM(T129:T130)</f>
        <v>0</v>
      </c>
      <c r="AR128" s="120" t="s">
        <v>164</v>
      </c>
      <c r="AT128" s="127" t="s">
        <v>72</v>
      </c>
      <c r="AU128" s="127" t="s">
        <v>8</v>
      </c>
      <c r="AY128" s="120" t="s">
        <v>138</v>
      </c>
      <c r="BK128" s="128">
        <f>SUM(BK129:BK130)</f>
        <v>0</v>
      </c>
    </row>
    <row r="129" spans="2:65" s="1" customFormat="1" ht="16.5" customHeight="1">
      <c r="B129" s="131"/>
      <c r="C129" s="132" t="s">
        <v>8</v>
      </c>
      <c r="D129" s="132" t="s">
        <v>140</v>
      </c>
      <c r="E129" s="133" t="s">
        <v>706</v>
      </c>
      <c r="F129" s="134" t="s">
        <v>705</v>
      </c>
      <c r="G129" s="135" t="s">
        <v>707</v>
      </c>
      <c r="H129" s="136">
        <v>1</v>
      </c>
      <c r="I129" s="137"/>
      <c r="J129" s="138">
        <f>ROUND(I129*H129,0)</f>
        <v>0</v>
      </c>
      <c r="K129" s="134" t="s">
        <v>144</v>
      </c>
      <c r="L129" s="30"/>
      <c r="M129" s="139" t="s">
        <v>1</v>
      </c>
      <c r="N129" s="140" t="s">
        <v>38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708</v>
      </c>
      <c r="AT129" s="143" t="s">
        <v>140</v>
      </c>
      <c r="AU129" s="143" t="s">
        <v>81</v>
      </c>
      <c r="AY129" s="15" t="s">
        <v>138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</v>
      </c>
      <c r="BK129" s="144">
        <f>ROUND(I129*H129,0)</f>
        <v>0</v>
      </c>
      <c r="BL129" s="15" t="s">
        <v>708</v>
      </c>
      <c r="BM129" s="143" t="s">
        <v>709</v>
      </c>
    </row>
    <row r="130" spans="2:65" s="1" customFormat="1" ht="24.2" customHeight="1">
      <c r="B130" s="131"/>
      <c r="C130" s="132" t="s">
        <v>194</v>
      </c>
      <c r="D130" s="132" t="s">
        <v>140</v>
      </c>
      <c r="E130" s="133" t="s">
        <v>710</v>
      </c>
      <c r="F130" s="134" t="s">
        <v>711</v>
      </c>
      <c r="G130" s="135" t="s">
        <v>707</v>
      </c>
      <c r="H130" s="136">
        <v>1</v>
      </c>
      <c r="I130" s="137"/>
      <c r="J130" s="138">
        <f>ROUND(I130*H130,0)</f>
        <v>0</v>
      </c>
      <c r="K130" s="134" t="s">
        <v>144</v>
      </c>
      <c r="L130" s="30"/>
      <c r="M130" s="139" t="s">
        <v>1</v>
      </c>
      <c r="N130" s="140" t="s">
        <v>38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708</v>
      </c>
      <c r="AT130" s="143" t="s">
        <v>140</v>
      </c>
      <c r="AU130" s="143" t="s">
        <v>81</v>
      </c>
      <c r="AY130" s="15" t="s">
        <v>138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</v>
      </c>
      <c r="BK130" s="144">
        <f>ROUND(I130*H130,0)</f>
        <v>0</v>
      </c>
      <c r="BL130" s="15" t="s">
        <v>708</v>
      </c>
      <c r="BM130" s="143" t="s">
        <v>712</v>
      </c>
    </row>
    <row r="131" spans="2:65" s="11" customFormat="1" ht="22.9" customHeight="1">
      <c r="B131" s="119"/>
      <c r="D131" s="120" t="s">
        <v>72</v>
      </c>
      <c r="E131" s="129" t="s">
        <v>713</v>
      </c>
      <c r="F131" s="129" t="s">
        <v>714</v>
      </c>
      <c r="I131" s="122"/>
      <c r="J131" s="130">
        <f>BK131</f>
        <v>0</v>
      </c>
      <c r="L131" s="119"/>
      <c r="M131" s="124"/>
      <c r="P131" s="125">
        <f>P132</f>
        <v>0</v>
      </c>
      <c r="R131" s="125">
        <f>R132</f>
        <v>0</v>
      </c>
      <c r="T131" s="126">
        <f>T132</f>
        <v>0</v>
      </c>
      <c r="AR131" s="120" t="s">
        <v>164</v>
      </c>
      <c r="AT131" s="127" t="s">
        <v>72</v>
      </c>
      <c r="AU131" s="127" t="s">
        <v>8</v>
      </c>
      <c r="AY131" s="120" t="s">
        <v>138</v>
      </c>
      <c r="BK131" s="128">
        <f>BK132</f>
        <v>0</v>
      </c>
    </row>
    <row r="132" spans="2:65" s="1" customFormat="1" ht="16.5" customHeight="1">
      <c r="B132" s="131"/>
      <c r="C132" s="132" t="s">
        <v>81</v>
      </c>
      <c r="D132" s="132" t="s">
        <v>140</v>
      </c>
      <c r="E132" s="133" t="s">
        <v>715</v>
      </c>
      <c r="F132" s="134" t="s">
        <v>716</v>
      </c>
      <c r="G132" s="135" t="s">
        <v>707</v>
      </c>
      <c r="H132" s="136">
        <v>1</v>
      </c>
      <c r="I132" s="137"/>
      <c r="J132" s="138">
        <f>ROUND(I132*H132,0)</f>
        <v>0</v>
      </c>
      <c r="K132" s="134" t="s">
        <v>1</v>
      </c>
      <c r="L132" s="30"/>
      <c r="M132" s="139" t="s">
        <v>1</v>
      </c>
      <c r="N132" s="140" t="s">
        <v>38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708</v>
      </c>
      <c r="AT132" s="143" t="s">
        <v>140</v>
      </c>
      <c r="AU132" s="143" t="s">
        <v>81</v>
      </c>
      <c r="AY132" s="15" t="s">
        <v>138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</v>
      </c>
      <c r="BK132" s="144">
        <f>ROUND(I132*H132,0)</f>
        <v>0</v>
      </c>
      <c r="BL132" s="15" t="s">
        <v>708</v>
      </c>
      <c r="BM132" s="143" t="s">
        <v>717</v>
      </c>
    </row>
    <row r="133" spans="2:65" s="11" customFormat="1" ht="22.9" customHeight="1">
      <c r="B133" s="119"/>
      <c r="D133" s="120" t="s">
        <v>72</v>
      </c>
      <c r="E133" s="129" t="s">
        <v>718</v>
      </c>
      <c r="F133" s="129" t="s">
        <v>719</v>
      </c>
      <c r="I133" s="122"/>
      <c r="J133" s="130">
        <f>BK133</f>
        <v>0</v>
      </c>
      <c r="L133" s="119"/>
      <c r="M133" s="124"/>
      <c r="P133" s="125">
        <f>P134</f>
        <v>0</v>
      </c>
      <c r="R133" s="125">
        <f>R134</f>
        <v>0</v>
      </c>
      <c r="T133" s="126">
        <f>T134</f>
        <v>0</v>
      </c>
      <c r="AR133" s="120" t="s">
        <v>164</v>
      </c>
      <c r="AT133" s="127" t="s">
        <v>72</v>
      </c>
      <c r="AU133" s="127" t="s">
        <v>8</v>
      </c>
      <c r="AY133" s="120" t="s">
        <v>138</v>
      </c>
      <c r="BK133" s="128">
        <f>BK134</f>
        <v>0</v>
      </c>
    </row>
    <row r="134" spans="2:65" s="1" customFormat="1" ht="16.5" customHeight="1">
      <c r="B134" s="131"/>
      <c r="C134" s="132" t="s">
        <v>153</v>
      </c>
      <c r="D134" s="132" t="s">
        <v>140</v>
      </c>
      <c r="E134" s="133" t="s">
        <v>720</v>
      </c>
      <c r="F134" s="134" t="s">
        <v>719</v>
      </c>
      <c r="G134" s="135" t="s">
        <v>707</v>
      </c>
      <c r="H134" s="136">
        <v>1</v>
      </c>
      <c r="I134" s="137"/>
      <c r="J134" s="138">
        <f>ROUND(I134*H134,0)</f>
        <v>0</v>
      </c>
      <c r="K134" s="134" t="s">
        <v>144</v>
      </c>
      <c r="L134" s="30"/>
      <c r="M134" s="139" t="s">
        <v>1</v>
      </c>
      <c r="N134" s="140" t="s">
        <v>38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708</v>
      </c>
      <c r="AT134" s="143" t="s">
        <v>140</v>
      </c>
      <c r="AU134" s="143" t="s">
        <v>81</v>
      </c>
      <c r="AY134" s="15" t="s">
        <v>138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</v>
      </c>
      <c r="BK134" s="144">
        <f>ROUND(I134*H134,0)</f>
        <v>0</v>
      </c>
      <c r="BL134" s="15" t="s">
        <v>708</v>
      </c>
      <c r="BM134" s="143" t="s">
        <v>721</v>
      </c>
    </row>
    <row r="135" spans="2:65" s="11" customFormat="1" ht="22.9" customHeight="1">
      <c r="B135" s="119"/>
      <c r="D135" s="120" t="s">
        <v>72</v>
      </c>
      <c r="E135" s="129" t="s">
        <v>722</v>
      </c>
      <c r="F135" s="129" t="s">
        <v>723</v>
      </c>
      <c r="I135" s="122"/>
      <c r="J135" s="130">
        <f>BK135</f>
        <v>0</v>
      </c>
      <c r="L135" s="119"/>
      <c r="M135" s="124"/>
      <c r="P135" s="125">
        <f>SUM(P136:P137)</f>
        <v>0</v>
      </c>
      <c r="R135" s="125">
        <f>SUM(R136:R137)</f>
        <v>0</v>
      </c>
      <c r="T135" s="126">
        <f>SUM(T136:T137)</f>
        <v>0</v>
      </c>
      <c r="AR135" s="120" t="s">
        <v>164</v>
      </c>
      <c r="AT135" s="127" t="s">
        <v>72</v>
      </c>
      <c r="AU135" s="127" t="s">
        <v>8</v>
      </c>
      <c r="AY135" s="120" t="s">
        <v>138</v>
      </c>
      <c r="BK135" s="128">
        <f>SUM(BK136:BK137)</f>
        <v>0</v>
      </c>
    </row>
    <row r="136" spans="2:65" s="1" customFormat="1" ht="16.5" customHeight="1">
      <c r="B136" s="131"/>
      <c r="C136" s="132" t="s">
        <v>145</v>
      </c>
      <c r="D136" s="132" t="s">
        <v>140</v>
      </c>
      <c r="E136" s="133" t="s">
        <v>724</v>
      </c>
      <c r="F136" s="134" t="s">
        <v>723</v>
      </c>
      <c r="G136" s="135" t="s">
        <v>707</v>
      </c>
      <c r="H136" s="136">
        <v>1</v>
      </c>
      <c r="I136" s="137"/>
      <c r="J136" s="138">
        <f>ROUND(I136*H136,0)</f>
        <v>0</v>
      </c>
      <c r="K136" s="134" t="s">
        <v>144</v>
      </c>
      <c r="L136" s="30"/>
      <c r="M136" s="139" t="s">
        <v>1</v>
      </c>
      <c r="N136" s="140" t="s">
        <v>38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708</v>
      </c>
      <c r="AT136" s="143" t="s">
        <v>140</v>
      </c>
      <c r="AU136" s="143" t="s">
        <v>81</v>
      </c>
      <c r="AY136" s="15" t="s">
        <v>138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</v>
      </c>
      <c r="BK136" s="144">
        <f>ROUND(I136*H136,0)</f>
        <v>0</v>
      </c>
      <c r="BL136" s="15" t="s">
        <v>708</v>
      </c>
      <c r="BM136" s="143" t="s">
        <v>725</v>
      </c>
    </row>
    <row r="137" spans="2:65" s="1" customFormat="1" ht="16.5" customHeight="1">
      <c r="B137" s="131"/>
      <c r="C137" s="132" t="s">
        <v>199</v>
      </c>
      <c r="D137" s="132" t="s">
        <v>140</v>
      </c>
      <c r="E137" s="133" t="s">
        <v>726</v>
      </c>
      <c r="F137" s="134" t="s">
        <v>727</v>
      </c>
      <c r="G137" s="135" t="s">
        <v>707</v>
      </c>
      <c r="H137" s="136">
        <v>1</v>
      </c>
      <c r="I137" s="137"/>
      <c r="J137" s="138">
        <f>ROUND(I137*H137,0)</f>
        <v>0</v>
      </c>
      <c r="K137" s="134" t="s">
        <v>144</v>
      </c>
      <c r="L137" s="30"/>
      <c r="M137" s="139" t="s">
        <v>1</v>
      </c>
      <c r="N137" s="140" t="s">
        <v>38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708</v>
      </c>
      <c r="AT137" s="143" t="s">
        <v>140</v>
      </c>
      <c r="AU137" s="143" t="s">
        <v>81</v>
      </c>
      <c r="AY137" s="15" t="s">
        <v>138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</v>
      </c>
      <c r="BK137" s="144">
        <f>ROUND(I137*H137,0)</f>
        <v>0</v>
      </c>
      <c r="BL137" s="15" t="s">
        <v>708</v>
      </c>
      <c r="BM137" s="143" t="s">
        <v>728</v>
      </c>
    </row>
    <row r="138" spans="2:65" s="11" customFormat="1" ht="22.9" customHeight="1">
      <c r="B138" s="119"/>
      <c r="D138" s="120" t="s">
        <v>72</v>
      </c>
      <c r="E138" s="129" t="s">
        <v>729</v>
      </c>
      <c r="F138" s="129" t="s">
        <v>730</v>
      </c>
      <c r="I138" s="122"/>
      <c r="J138" s="130">
        <f>BK138</f>
        <v>0</v>
      </c>
      <c r="L138" s="119"/>
      <c r="M138" s="124"/>
      <c r="P138" s="125">
        <f>P139</f>
        <v>0</v>
      </c>
      <c r="R138" s="125">
        <f>R139</f>
        <v>0</v>
      </c>
      <c r="T138" s="126">
        <f>T139</f>
        <v>0</v>
      </c>
      <c r="AR138" s="120" t="s">
        <v>164</v>
      </c>
      <c r="AT138" s="127" t="s">
        <v>72</v>
      </c>
      <c r="AU138" s="127" t="s">
        <v>8</v>
      </c>
      <c r="AY138" s="120" t="s">
        <v>138</v>
      </c>
      <c r="BK138" s="128">
        <f>BK139</f>
        <v>0</v>
      </c>
    </row>
    <row r="139" spans="2:65" s="1" customFormat="1" ht="16.5" customHeight="1">
      <c r="B139" s="131"/>
      <c r="C139" s="132" t="s">
        <v>164</v>
      </c>
      <c r="D139" s="132" t="s">
        <v>140</v>
      </c>
      <c r="E139" s="133" t="s">
        <v>731</v>
      </c>
      <c r="F139" s="134" t="s">
        <v>730</v>
      </c>
      <c r="G139" s="135" t="s">
        <v>707</v>
      </c>
      <c r="H139" s="136">
        <v>1</v>
      </c>
      <c r="I139" s="137"/>
      <c r="J139" s="138">
        <f>ROUND(I139*H139,0)</f>
        <v>0</v>
      </c>
      <c r="K139" s="134" t="s">
        <v>144</v>
      </c>
      <c r="L139" s="30"/>
      <c r="M139" s="139" t="s">
        <v>1</v>
      </c>
      <c r="N139" s="140" t="s">
        <v>38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708</v>
      </c>
      <c r="AT139" s="143" t="s">
        <v>140</v>
      </c>
      <c r="AU139" s="143" t="s">
        <v>81</v>
      </c>
      <c r="AY139" s="15" t="s">
        <v>138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</v>
      </c>
      <c r="BK139" s="144">
        <f>ROUND(I139*H139,0)</f>
        <v>0</v>
      </c>
      <c r="BL139" s="15" t="s">
        <v>708</v>
      </c>
      <c r="BM139" s="143" t="s">
        <v>732</v>
      </c>
    </row>
    <row r="140" spans="2:65" s="11" customFormat="1" ht="22.9" customHeight="1">
      <c r="B140" s="119"/>
      <c r="D140" s="120" t="s">
        <v>72</v>
      </c>
      <c r="E140" s="129" t="s">
        <v>733</v>
      </c>
      <c r="F140" s="129" t="s">
        <v>734</v>
      </c>
      <c r="I140" s="122"/>
      <c r="J140" s="130">
        <f>BK140</f>
        <v>0</v>
      </c>
      <c r="L140" s="119"/>
      <c r="M140" s="124"/>
      <c r="P140" s="125">
        <f>P141</f>
        <v>0</v>
      </c>
      <c r="R140" s="125">
        <f>R141</f>
        <v>0</v>
      </c>
      <c r="T140" s="126">
        <f>T141</f>
        <v>0</v>
      </c>
      <c r="AR140" s="120" t="s">
        <v>164</v>
      </c>
      <c r="AT140" s="127" t="s">
        <v>72</v>
      </c>
      <c r="AU140" s="127" t="s">
        <v>8</v>
      </c>
      <c r="AY140" s="120" t="s">
        <v>138</v>
      </c>
      <c r="BK140" s="128">
        <f>BK141</f>
        <v>0</v>
      </c>
    </row>
    <row r="141" spans="2:65" s="1" customFormat="1" ht="16.5" customHeight="1">
      <c r="B141" s="131"/>
      <c r="C141" s="132" t="s">
        <v>172</v>
      </c>
      <c r="D141" s="132" t="s">
        <v>140</v>
      </c>
      <c r="E141" s="133" t="s">
        <v>735</v>
      </c>
      <c r="F141" s="134" t="s">
        <v>734</v>
      </c>
      <c r="G141" s="135" t="s">
        <v>707</v>
      </c>
      <c r="H141" s="136">
        <v>1</v>
      </c>
      <c r="I141" s="137"/>
      <c r="J141" s="138">
        <f>ROUND(I141*H141,0)</f>
        <v>0</v>
      </c>
      <c r="K141" s="134" t="s">
        <v>144</v>
      </c>
      <c r="L141" s="30"/>
      <c r="M141" s="139" t="s">
        <v>1</v>
      </c>
      <c r="N141" s="140" t="s">
        <v>38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708</v>
      </c>
      <c r="AT141" s="143" t="s">
        <v>140</v>
      </c>
      <c r="AU141" s="143" t="s">
        <v>81</v>
      </c>
      <c r="AY141" s="15" t="s">
        <v>138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</v>
      </c>
      <c r="BK141" s="144">
        <f>ROUND(I141*H141,0)</f>
        <v>0</v>
      </c>
      <c r="BL141" s="15" t="s">
        <v>708</v>
      </c>
      <c r="BM141" s="143" t="s">
        <v>736</v>
      </c>
    </row>
    <row r="142" spans="2:65" s="11" customFormat="1" ht="22.9" customHeight="1">
      <c r="B142" s="119"/>
      <c r="D142" s="120" t="s">
        <v>72</v>
      </c>
      <c r="E142" s="129" t="s">
        <v>737</v>
      </c>
      <c r="F142" s="129" t="s">
        <v>738</v>
      </c>
      <c r="I142" s="122"/>
      <c r="J142" s="130">
        <f>BK142</f>
        <v>0</v>
      </c>
      <c r="L142" s="119"/>
      <c r="M142" s="124"/>
      <c r="P142" s="125">
        <f>P143</f>
        <v>0</v>
      </c>
      <c r="R142" s="125">
        <f>R143</f>
        <v>0</v>
      </c>
      <c r="T142" s="126">
        <f>T143</f>
        <v>0</v>
      </c>
      <c r="AR142" s="120" t="s">
        <v>164</v>
      </c>
      <c r="AT142" s="127" t="s">
        <v>72</v>
      </c>
      <c r="AU142" s="127" t="s">
        <v>8</v>
      </c>
      <c r="AY142" s="120" t="s">
        <v>138</v>
      </c>
      <c r="BK142" s="128">
        <f>BK143</f>
        <v>0</v>
      </c>
    </row>
    <row r="143" spans="2:65" s="1" customFormat="1" ht="16.5" customHeight="1">
      <c r="B143" s="131"/>
      <c r="C143" s="132" t="s">
        <v>179</v>
      </c>
      <c r="D143" s="132" t="s">
        <v>140</v>
      </c>
      <c r="E143" s="133" t="s">
        <v>739</v>
      </c>
      <c r="F143" s="134" t="s">
        <v>740</v>
      </c>
      <c r="G143" s="135" t="s">
        <v>707</v>
      </c>
      <c r="H143" s="136">
        <v>1</v>
      </c>
      <c r="I143" s="137"/>
      <c r="J143" s="138">
        <f>ROUND(I143*H143,0)</f>
        <v>0</v>
      </c>
      <c r="K143" s="134" t="s">
        <v>144</v>
      </c>
      <c r="L143" s="30"/>
      <c r="M143" s="139" t="s">
        <v>1</v>
      </c>
      <c r="N143" s="140" t="s">
        <v>38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708</v>
      </c>
      <c r="AT143" s="143" t="s">
        <v>140</v>
      </c>
      <c r="AU143" s="143" t="s">
        <v>81</v>
      </c>
      <c r="AY143" s="15" t="s">
        <v>138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</v>
      </c>
      <c r="BK143" s="144">
        <f>ROUND(I143*H143,0)</f>
        <v>0</v>
      </c>
      <c r="BL143" s="15" t="s">
        <v>708</v>
      </c>
      <c r="BM143" s="143" t="s">
        <v>741</v>
      </c>
    </row>
    <row r="144" spans="2:65" s="11" customFormat="1" ht="22.9" customHeight="1">
      <c r="B144" s="119"/>
      <c r="D144" s="120" t="s">
        <v>72</v>
      </c>
      <c r="E144" s="129" t="s">
        <v>742</v>
      </c>
      <c r="F144" s="129" t="s">
        <v>743</v>
      </c>
      <c r="I144" s="122"/>
      <c r="J144" s="130">
        <f>BK144</f>
        <v>0</v>
      </c>
      <c r="L144" s="119"/>
      <c r="M144" s="124"/>
      <c r="P144" s="125">
        <f>P145</f>
        <v>0</v>
      </c>
      <c r="R144" s="125">
        <f>R145</f>
        <v>0</v>
      </c>
      <c r="T144" s="126">
        <f>T145</f>
        <v>0</v>
      </c>
      <c r="AR144" s="120" t="s">
        <v>164</v>
      </c>
      <c r="AT144" s="127" t="s">
        <v>72</v>
      </c>
      <c r="AU144" s="127" t="s">
        <v>8</v>
      </c>
      <c r="AY144" s="120" t="s">
        <v>138</v>
      </c>
      <c r="BK144" s="128">
        <f>BK145</f>
        <v>0</v>
      </c>
    </row>
    <row r="145" spans="2:65" s="1" customFormat="1" ht="16.5" customHeight="1">
      <c r="B145" s="131"/>
      <c r="C145" s="132" t="s">
        <v>186</v>
      </c>
      <c r="D145" s="132" t="s">
        <v>140</v>
      </c>
      <c r="E145" s="133" t="s">
        <v>744</v>
      </c>
      <c r="F145" s="134" t="s">
        <v>743</v>
      </c>
      <c r="G145" s="135" t="s">
        <v>707</v>
      </c>
      <c r="H145" s="136">
        <v>1</v>
      </c>
      <c r="I145" s="137"/>
      <c r="J145" s="138">
        <f>ROUND(I145*H145,0)</f>
        <v>0</v>
      </c>
      <c r="K145" s="134" t="s">
        <v>144</v>
      </c>
      <c r="L145" s="30"/>
      <c r="M145" s="139" t="s">
        <v>1</v>
      </c>
      <c r="N145" s="140" t="s">
        <v>38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708</v>
      </c>
      <c r="AT145" s="143" t="s">
        <v>140</v>
      </c>
      <c r="AU145" s="143" t="s">
        <v>81</v>
      </c>
      <c r="AY145" s="15" t="s">
        <v>138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</v>
      </c>
      <c r="BK145" s="144">
        <f>ROUND(I145*H145,0)</f>
        <v>0</v>
      </c>
      <c r="BL145" s="15" t="s">
        <v>708</v>
      </c>
      <c r="BM145" s="143" t="s">
        <v>745</v>
      </c>
    </row>
    <row r="146" spans="2:65" s="11" customFormat="1" ht="22.9" customHeight="1">
      <c r="B146" s="119"/>
      <c r="D146" s="120" t="s">
        <v>72</v>
      </c>
      <c r="E146" s="129" t="s">
        <v>746</v>
      </c>
      <c r="F146" s="129" t="s">
        <v>747</v>
      </c>
      <c r="I146" s="122"/>
      <c r="J146" s="130">
        <f>BK146</f>
        <v>0</v>
      </c>
      <c r="L146" s="119"/>
      <c r="M146" s="124"/>
      <c r="P146" s="125">
        <f>P147</f>
        <v>0</v>
      </c>
      <c r="R146" s="125">
        <f>R147</f>
        <v>0</v>
      </c>
      <c r="T146" s="126">
        <f>T147</f>
        <v>0</v>
      </c>
      <c r="AR146" s="120" t="s">
        <v>164</v>
      </c>
      <c r="AT146" s="127" t="s">
        <v>72</v>
      </c>
      <c r="AU146" s="127" t="s">
        <v>8</v>
      </c>
      <c r="AY146" s="120" t="s">
        <v>138</v>
      </c>
      <c r="BK146" s="128">
        <f>BK147</f>
        <v>0</v>
      </c>
    </row>
    <row r="147" spans="2:65" s="1" customFormat="1" ht="16.5" customHeight="1">
      <c r="B147" s="131"/>
      <c r="C147" s="132" t="s">
        <v>190</v>
      </c>
      <c r="D147" s="132" t="s">
        <v>140</v>
      </c>
      <c r="E147" s="133" t="s">
        <v>748</v>
      </c>
      <c r="F147" s="134" t="s">
        <v>747</v>
      </c>
      <c r="G147" s="135" t="s">
        <v>707</v>
      </c>
      <c r="H147" s="136">
        <v>1</v>
      </c>
      <c r="I147" s="137"/>
      <c r="J147" s="138">
        <f>ROUND(I147*H147,0)</f>
        <v>0</v>
      </c>
      <c r="K147" s="134" t="s">
        <v>144</v>
      </c>
      <c r="L147" s="30"/>
      <c r="M147" s="173" t="s">
        <v>1</v>
      </c>
      <c r="N147" s="174" t="s">
        <v>38</v>
      </c>
      <c r="O147" s="175"/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AR147" s="143" t="s">
        <v>708</v>
      </c>
      <c r="AT147" s="143" t="s">
        <v>140</v>
      </c>
      <c r="AU147" s="143" t="s">
        <v>81</v>
      </c>
      <c r="AY147" s="15" t="s">
        <v>138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8</v>
      </c>
      <c r="BK147" s="144">
        <f>ROUND(I147*H147,0)</f>
        <v>0</v>
      </c>
      <c r="BL147" s="15" t="s">
        <v>708</v>
      </c>
      <c r="BM147" s="143" t="s">
        <v>749</v>
      </c>
    </row>
    <row r="148" spans="2:65" s="1" customFormat="1" ht="6.95" customHeight="1">
      <c r="B148" s="42"/>
      <c r="C148" s="43"/>
      <c r="D148" s="43"/>
      <c r="E148" s="43"/>
      <c r="F148" s="43"/>
      <c r="G148" s="43"/>
      <c r="H148" s="43"/>
      <c r="I148" s="43"/>
      <c r="J148" s="43"/>
      <c r="K148" s="43"/>
      <c r="L148" s="30"/>
    </row>
  </sheetData>
  <autoFilter ref="C125:K147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63"/>
  <sheetViews>
    <sheetView showGridLines="0" tabSelected="1" topLeftCell="A28" workbookViewId="0">
      <selection activeCell="K19" sqref="K19"/>
    </sheetView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6"/>
      <c r="C3" s="17"/>
      <c r="D3" s="17"/>
      <c r="E3" s="17"/>
      <c r="F3" s="17"/>
      <c r="G3" s="17"/>
      <c r="H3" s="18"/>
    </row>
    <row r="4" spans="2:8" ht="24.95" customHeight="1">
      <c r="B4" s="18"/>
      <c r="C4" s="19" t="s">
        <v>750</v>
      </c>
      <c r="H4" s="18"/>
    </row>
    <row r="5" spans="2:8" ht="12" customHeight="1">
      <c r="B5" s="18"/>
      <c r="C5" s="22" t="s">
        <v>14</v>
      </c>
      <c r="D5" s="194"/>
      <c r="E5" s="190"/>
      <c r="F5" s="190"/>
      <c r="H5" s="18"/>
    </row>
    <row r="6" spans="2:8" ht="36.950000000000003" customHeight="1">
      <c r="B6" s="18"/>
      <c r="C6" s="24" t="s">
        <v>16</v>
      </c>
      <c r="D6" s="191" t="s">
        <v>17</v>
      </c>
      <c r="E6" s="190"/>
      <c r="F6" s="190"/>
      <c r="H6" s="18"/>
    </row>
    <row r="7" spans="2:8" ht="16.5" customHeight="1">
      <c r="B7" s="18"/>
      <c r="C7" s="25" t="s">
        <v>22</v>
      </c>
      <c r="D7" s="50"/>
      <c r="H7" s="18"/>
    </row>
    <row r="8" spans="2:8" s="1" customFormat="1" ht="10.9" customHeight="1">
      <c r="B8" s="30"/>
      <c r="H8" s="30"/>
    </row>
    <row r="9" spans="2:8" s="10" customFormat="1" ht="29.25" customHeight="1">
      <c r="B9" s="111"/>
      <c r="C9" s="112" t="s">
        <v>54</v>
      </c>
      <c r="D9" s="113" t="s">
        <v>55</v>
      </c>
      <c r="E9" s="113" t="s">
        <v>125</v>
      </c>
      <c r="F9" s="114" t="s">
        <v>751</v>
      </c>
      <c r="H9" s="111"/>
    </row>
    <row r="10" spans="2:8" s="1" customFormat="1" ht="26.45" customHeight="1">
      <c r="B10" s="30"/>
      <c r="C10" s="178" t="s">
        <v>8</v>
      </c>
      <c r="D10" s="178" t="s">
        <v>78</v>
      </c>
      <c r="H10" s="30"/>
    </row>
    <row r="11" spans="2:8" s="1" customFormat="1" ht="16.899999999999999" customHeight="1">
      <c r="B11" s="30"/>
      <c r="C11" s="179" t="s">
        <v>84</v>
      </c>
      <c r="D11" s="180" t="s">
        <v>85</v>
      </c>
      <c r="E11" s="181" t="s">
        <v>1</v>
      </c>
      <c r="F11" s="182">
        <v>12</v>
      </c>
      <c r="H11" s="30"/>
    </row>
    <row r="12" spans="2:8" s="1" customFormat="1" ht="16.899999999999999" customHeight="1">
      <c r="B12" s="30"/>
      <c r="C12" s="183" t="s">
        <v>1</v>
      </c>
      <c r="D12" s="183" t="s">
        <v>169</v>
      </c>
      <c r="E12" s="15" t="s">
        <v>1</v>
      </c>
      <c r="F12" s="184">
        <v>4.5</v>
      </c>
      <c r="H12" s="30"/>
    </row>
    <row r="13" spans="2:8" s="1" customFormat="1" ht="16.899999999999999" customHeight="1">
      <c r="B13" s="30"/>
      <c r="C13" s="183" t="s">
        <v>1</v>
      </c>
      <c r="D13" s="183" t="s">
        <v>170</v>
      </c>
      <c r="E13" s="15" t="s">
        <v>1</v>
      </c>
      <c r="F13" s="184">
        <v>7.5</v>
      </c>
      <c r="H13" s="30"/>
    </row>
    <row r="14" spans="2:8" s="1" customFormat="1" ht="16.899999999999999" customHeight="1">
      <c r="B14" s="30"/>
      <c r="C14" s="183" t="s">
        <v>84</v>
      </c>
      <c r="D14" s="183" t="s">
        <v>171</v>
      </c>
      <c r="E14" s="15" t="s">
        <v>1</v>
      </c>
      <c r="F14" s="184">
        <v>12</v>
      </c>
      <c r="H14" s="30"/>
    </row>
    <row r="15" spans="2:8" s="1" customFormat="1" ht="16.899999999999999" customHeight="1">
      <c r="B15" s="30"/>
      <c r="C15" s="185" t="s">
        <v>752</v>
      </c>
      <c r="H15" s="30"/>
    </row>
    <row r="16" spans="2:8" s="1" customFormat="1" ht="16.899999999999999" customHeight="1">
      <c r="B16" s="30"/>
      <c r="C16" s="183" t="s">
        <v>165</v>
      </c>
      <c r="D16" s="183" t="s">
        <v>166</v>
      </c>
      <c r="E16" s="15" t="s">
        <v>167</v>
      </c>
      <c r="F16" s="184">
        <v>12</v>
      </c>
      <c r="H16" s="30"/>
    </row>
    <row r="17" spans="2:8" s="1" customFormat="1" ht="22.5">
      <c r="B17" s="30"/>
      <c r="C17" s="183" t="s">
        <v>200</v>
      </c>
      <c r="D17" s="183" t="s">
        <v>201</v>
      </c>
      <c r="E17" s="15" t="s">
        <v>167</v>
      </c>
      <c r="F17" s="184">
        <v>30.9</v>
      </c>
      <c r="H17" s="30"/>
    </row>
    <row r="18" spans="2:8" s="1" customFormat="1" ht="22.5">
      <c r="B18" s="30"/>
      <c r="C18" s="183" t="s">
        <v>204</v>
      </c>
      <c r="D18" s="183" t="s">
        <v>205</v>
      </c>
      <c r="E18" s="15" t="s">
        <v>167</v>
      </c>
      <c r="F18" s="184">
        <v>30.9</v>
      </c>
      <c r="H18" s="30"/>
    </row>
    <row r="19" spans="2:8" s="1" customFormat="1" ht="22.5">
      <c r="B19" s="30"/>
      <c r="C19" s="183" t="s">
        <v>208</v>
      </c>
      <c r="D19" s="183" t="s">
        <v>209</v>
      </c>
      <c r="E19" s="15" t="s">
        <v>210</v>
      </c>
      <c r="F19" s="184">
        <v>61.8</v>
      </c>
      <c r="H19" s="30"/>
    </row>
    <row r="20" spans="2:8" s="1" customFormat="1" ht="16.899999999999999" customHeight="1">
      <c r="B20" s="30"/>
      <c r="C20" s="179" t="s">
        <v>86</v>
      </c>
      <c r="D20" s="180" t="s">
        <v>87</v>
      </c>
      <c r="E20" s="181" t="s">
        <v>1</v>
      </c>
      <c r="F20" s="182">
        <v>13.65</v>
      </c>
      <c r="H20" s="30"/>
    </row>
    <row r="21" spans="2:8" s="1" customFormat="1" ht="16.899999999999999" customHeight="1">
      <c r="B21" s="30"/>
      <c r="C21" s="183" t="s">
        <v>1</v>
      </c>
      <c r="D21" s="183" t="s">
        <v>183</v>
      </c>
      <c r="E21" s="15" t="s">
        <v>1</v>
      </c>
      <c r="F21" s="184">
        <v>6.5</v>
      </c>
      <c r="H21" s="30"/>
    </row>
    <row r="22" spans="2:8" s="1" customFormat="1" ht="16.899999999999999" customHeight="1">
      <c r="B22" s="30"/>
      <c r="C22" s="183" t="s">
        <v>1</v>
      </c>
      <c r="D22" s="183" t="s">
        <v>184</v>
      </c>
      <c r="E22" s="15" t="s">
        <v>1</v>
      </c>
      <c r="F22" s="184">
        <v>7.15</v>
      </c>
      <c r="H22" s="30"/>
    </row>
    <row r="23" spans="2:8" s="1" customFormat="1" ht="16.899999999999999" customHeight="1">
      <c r="B23" s="30"/>
      <c r="C23" s="183" t="s">
        <v>86</v>
      </c>
      <c r="D23" s="183" t="s">
        <v>185</v>
      </c>
      <c r="E23" s="15" t="s">
        <v>1</v>
      </c>
      <c r="F23" s="184">
        <v>13.65</v>
      </c>
      <c r="H23" s="30"/>
    </row>
    <row r="24" spans="2:8" s="1" customFormat="1" ht="16.899999999999999" customHeight="1">
      <c r="B24" s="30"/>
      <c r="C24" s="185" t="s">
        <v>752</v>
      </c>
      <c r="H24" s="30"/>
    </row>
    <row r="25" spans="2:8" s="1" customFormat="1" ht="22.5">
      <c r="B25" s="30"/>
      <c r="C25" s="183" t="s">
        <v>180</v>
      </c>
      <c r="D25" s="183" t="s">
        <v>181</v>
      </c>
      <c r="E25" s="15" t="s">
        <v>167</v>
      </c>
      <c r="F25" s="184">
        <v>13.65</v>
      </c>
      <c r="H25" s="30"/>
    </row>
    <row r="26" spans="2:8" s="1" customFormat="1" ht="22.5">
      <c r="B26" s="30"/>
      <c r="C26" s="183" t="s">
        <v>200</v>
      </c>
      <c r="D26" s="183" t="s">
        <v>201</v>
      </c>
      <c r="E26" s="15" t="s">
        <v>167</v>
      </c>
      <c r="F26" s="184">
        <v>30.9</v>
      </c>
      <c r="H26" s="30"/>
    </row>
    <row r="27" spans="2:8" s="1" customFormat="1" ht="22.5">
      <c r="B27" s="30"/>
      <c r="C27" s="183" t="s">
        <v>204</v>
      </c>
      <c r="D27" s="183" t="s">
        <v>205</v>
      </c>
      <c r="E27" s="15" t="s">
        <v>167</v>
      </c>
      <c r="F27" s="184">
        <v>30.9</v>
      </c>
      <c r="H27" s="30"/>
    </row>
    <row r="28" spans="2:8" s="1" customFormat="1" ht="22.5">
      <c r="B28" s="30"/>
      <c r="C28" s="183" t="s">
        <v>208</v>
      </c>
      <c r="D28" s="183" t="s">
        <v>209</v>
      </c>
      <c r="E28" s="15" t="s">
        <v>210</v>
      </c>
      <c r="F28" s="184">
        <v>61.8</v>
      </c>
      <c r="H28" s="30"/>
    </row>
    <row r="29" spans="2:8" s="1" customFormat="1" ht="16.899999999999999" customHeight="1">
      <c r="B29" s="30"/>
      <c r="C29" s="179" t="s">
        <v>93</v>
      </c>
      <c r="D29" s="180" t="s">
        <v>94</v>
      </c>
      <c r="E29" s="181" t="s">
        <v>1</v>
      </c>
      <c r="F29" s="182">
        <v>14.134</v>
      </c>
      <c r="H29" s="30"/>
    </row>
    <row r="30" spans="2:8" s="1" customFormat="1" ht="16.899999999999999" customHeight="1">
      <c r="B30" s="30"/>
      <c r="C30" s="183" t="s">
        <v>1</v>
      </c>
      <c r="D30" s="183" t="s">
        <v>575</v>
      </c>
      <c r="E30" s="15" t="s">
        <v>1</v>
      </c>
      <c r="F30" s="184">
        <v>14.134</v>
      </c>
      <c r="H30" s="30"/>
    </row>
    <row r="31" spans="2:8" s="1" customFormat="1" ht="16.899999999999999" customHeight="1">
      <c r="B31" s="30"/>
      <c r="C31" s="183" t="s">
        <v>93</v>
      </c>
      <c r="D31" s="183" t="s">
        <v>658</v>
      </c>
      <c r="E31" s="15" t="s">
        <v>1</v>
      </c>
      <c r="F31" s="184">
        <v>14.134</v>
      </c>
      <c r="H31" s="30"/>
    </row>
    <row r="32" spans="2:8" s="1" customFormat="1" ht="16.899999999999999" customHeight="1">
      <c r="B32" s="30"/>
      <c r="C32" s="185" t="s">
        <v>752</v>
      </c>
      <c r="H32" s="30"/>
    </row>
    <row r="33" spans="2:8" s="1" customFormat="1" ht="16.899999999999999" customHeight="1">
      <c r="B33" s="30"/>
      <c r="C33" s="183" t="s">
        <v>655</v>
      </c>
      <c r="D33" s="183" t="s">
        <v>656</v>
      </c>
      <c r="E33" s="15" t="s">
        <v>257</v>
      </c>
      <c r="F33" s="184">
        <v>14.134</v>
      </c>
      <c r="H33" s="30"/>
    </row>
    <row r="34" spans="2:8" s="1" customFormat="1" ht="16.899999999999999" customHeight="1">
      <c r="B34" s="30"/>
      <c r="C34" s="183" t="s">
        <v>647</v>
      </c>
      <c r="D34" s="183" t="s">
        <v>648</v>
      </c>
      <c r="E34" s="15" t="s">
        <v>257</v>
      </c>
      <c r="F34" s="184">
        <v>28.268000000000001</v>
      </c>
      <c r="H34" s="30"/>
    </row>
    <row r="35" spans="2:8" s="1" customFormat="1" ht="16.899999999999999" customHeight="1">
      <c r="B35" s="30"/>
      <c r="C35" s="183" t="s">
        <v>660</v>
      </c>
      <c r="D35" s="183" t="s">
        <v>661</v>
      </c>
      <c r="E35" s="15" t="s">
        <v>455</v>
      </c>
      <c r="F35" s="184">
        <v>7.0670000000000002</v>
      </c>
      <c r="H35" s="30"/>
    </row>
    <row r="36" spans="2:8" s="1" customFormat="1" ht="22.5">
      <c r="B36" s="30"/>
      <c r="C36" s="183" t="s">
        <v>642</v>
      </c>
      <c r="D36" s="183" t="s">
        <v>643</v>
      </c>
      <c r="E36" s="15" t="s">
        <v>257</v>
      </c>
      <c r="F36" s="184">
        <v>33.921999999999997</v>
      </c>
      <c r="H36" s="30"/>
    </row>
    <row r="37" spans="2:8" s="1" customFormat="1" ht="16.899999999999999" customHeight="1">
      <c r="B37" s="30"/>
      <c r="C37" s="179" t="s">
        <v>99</v>
      </c>
      <c r="D37" s="180" t="s">
        <v>100</v>
      </c>
      <c r="E37" s="181" t="s">
        <v>1</v>
      </c>
      <c r="F37" s="182">
        <v>10.5</v>
      </c>
      <c r="H37" s="30"/>
    </row>
    <row r="38" spans="2:8" s="1" customFormat="1" ht="16.899999999999999" customHeight="1">
      <c r="B38" s="30"/>
      <c r="C38" s="183" t="s">
        <v>1</v>
      </c>
      <c r="D38" s="183" t="s">
        <v>630</v>
      </c>
      <c r="E38" s="15" t="s">
        <v>1</v>
      </c>
      <c r="F38" s="184">
        <v>5</v>
      </c>
      <c r="H38" s="30"/>
    </row>
    <row r="39" spans="2:8" s="1" customFormat="1" ht="16.899999999999999" customHeight="1">
      <c r="B39" s="30"/>
      <c r="C39" s="183" t="s">
        <v>1</v>
      </c>
      <c r="D39" s="183" t="s">
        <v>631</v>
      </c>
      <c r="E39" s="15" t="s">
        <v>1</v>
      </c>
      <c r="F39" s="184">
        <v>5.5</v>
      </c>
      <c r="H39" s="30"/>
    </row>
    <row r="40" spans="2:8" s="1" customFormat="1" ht="16.899999999999999" customHeight="1">
      <c r="B40" s="30"/>
      <c r="C40" s="183" t="s">
        <v>99</v>
      </c>
      <c r="D40" s="183" t="s">
        <v>203</v>
      </c>
      <c r="E40" s="15" t="s">
        <v>1</v>
      </c>
      <c r="F40" s="184">
        <v>10.5</v>
      </c>
      <c r="H40" s="30"/>
    </row>
    <row r="41" spans="2:8" s="1" customFormat="1" ht="16.899999999999999" customHeight="1">
      <c r="B41" s="30"/>
      <c r="C41" s="185" t="s">
        <v>752</v>
      </c>
      <c r="H41" s="30"/>
    </row>
    <row r="42" spans="2:8" s="1" customFormat="1" ht="16.899999999999999" customHeight="1">
      <c r="B42" s="30"/>
      <c r="C42" s="183" t="s">
        <v>627</v>
      </c>
      <c r="D42" s="183" t="s">
        <v>628</v>
      </c>
      <c r="E42" s="15" t="s">
        <v>257</v>
      </c>
      <c r="F42" s="184">
        <v>10.5</v>
      </c>
      <c r="H42" s="30"/>
    </row>
    <row r="43" spans="2:8" s="1" customFormat="1" ht="16.899999999999999" customHeight="1">
      <c r="B43" s="30"/>
      <c r="C43" s="183" t="s">
        <v>638</v>
      </c>
      <c r="D43" s="183" t="s">
        <v>639</v>
      </c>
      <c r="E43" s="15" t="s">
        <v>257</v>
      </c>
      <c r="F43" s="184">
        <v>10.5</v>
      </c>
      <c r="H43" s="30"/>
    </row>
    <row r="44" spans="2:8" s="1" customFormat="1" ht="16.899999999999999" customHeight="1">
      <c r="B44" s="30"/>
      <c r="C44" s="183" t="s">
        <v>633</v>
      </c>
      <c r="D44" s="183" t="s">
        <v>634</v>
      </c>
      <c r="E44" s="15" t="s">
        <v>210</v>
      </c>
      <c r="F44" s="184">
        <v>4.0000000000000001E-3</v>
      </c>
      <c r="H44" s="30"/>
    </row>
    <row r="45" spans="2:8" s="1" customFormat="1" ht="22.5">
      <c r="B45" s="30"/>
      <c r="C45" s="183" t="s">
        <v>642</v>
      </c>
      <c r="D45" s="183" t="s">
        <v>643</v>
      </c>
      <c r="E45" s="15" t="s">
        <v>257</v>
      </c>
      <c r="F45" s="184">
        <v>12.81</v>
      </c>
      <c r="H45" s="30"/>
    </row>
    <row r="46" spans="2:8" s="1" customFormat="1" ht="16.899999999999999" customHeight="1">
      <c r="B46" s="30"/>
      <c r="C46" s="179" t="s">
        <v>96</v>
      </c>
      <c r="D46" s="180" t="s">
        <v>97</v>
      </c>
      <c r="E46" s="181" t="s">
        <v>1</v>
      </c>
      <c r="F46" s="182">
        <v>11.46</v>
      </c>
      <c r="H46" s="30"/>
    </row>
    <row r="47" spans="2:8" s="1" customFormat="1" ht="16.899999999999999" customHeight="1">
      <c r="B47" s="30"/>
      <c r="C47" s="183" t="s">
        <v>1</v>
      </c>
      <c r="D47" s="183" t="s">
        <v>400</v>
      </c>
      <c r="E47" s="15" t="s">
        <v>1</v>
      </c>
      <c r="F47" s="184">
        <v>11.46</v>
      </c>
      <c r="H47" s="30"/>
    </row>
    <row r="48" spans="2:8" s="1" customFormat="1" ht="16.899999999999999" customHeight="1">
      <c r="B48" s="30"/>
      <c r="C48" s="183" t="s">
        <v>96</v>
      </c>
      <c r="D48" s="183" t="s">
        <v>203</v>
      </c>
      <c r="E48" s="15" t="s">
        <v>1</v>
      </c>
      <c r="F48" s="184">
        <v>11.46</v>
      </c>
      <c r="H48" s="30"/>
    </row>
    <row r="49" spans="2:8" s="1" customFormat="1" ht="16.899999999999999" customHeight="1">
      <c r="B49" s="30"/>
      <c r="C49" s="185" t="s">
        <v>752</v>
      </c>
      <c r="H49" s="30"/>
    </row>
    <row r="50" spans="2:8" s="1" customFormat="1" ht="16.899999999999999" customHeight="1">
      <c r="B50" s="30"/>
      <c r="C50" s="183" t="s">
        <v>397</v>
      </c>
      <c r="D50" s="183" t="s">
        <v>398</v>
      </c>
      <c r="E50" s="15" t="s">
        <v>257</v>
      </c>
      <c r="F50" s="184">
        <v>22.92</v>
      </c>
      <c r="H50" s="30"/>
    </row>
    <row r="51" spans="2:8" s="1" customFormat="1" ht="16.899999999999999" customHeight="1">
      <c r="B51" s="30"/>
      <c r="C51" s="183" t="s">
        <v>393</v>
      </c>
      <c r="D51" s="183" t="s">
        <v>394</v>
      </c>
      <c r="E51" s="15" t="s">
        <v>257</v>
      </c>
      <c r="F51" s="184">
        <v>11.46</v>
      </c>
      <c r="H51" s="30"/>
    </row>
    <row r="52" spans="2:8" s="1" customFormat="1" ht="16.899999999999999" customHeight="1">
      <c r="B52" s="30"/>
      <c r="C52" s="179" t="s">
        <v>90</v>
      </c>
      <c r="D52" s="180" t="s">
        <v>91</v>
      </c>
      <c r="E52" s="181" t="s">
        <v>1</v>
      </c>
      <c r="F52" s="182">
        <v>5.25</v>
      </c>
      <c r="H52" s="30"/>
    </row>
    <row r="53" spans="2:8" s="1" customFormat="1" ht="16.899999999999999" customHeight="1">
      <c r="B53" s="30"/>
      <c r="C53" s="183" t="s">
        <v>1</v>
      </c>
      <c r="D53" s="183" t="s">
        <v>176</v>
      </c>
      <c r="E53" s="15" t="s">
        <v>1</v>
      </c>
      <c r="F53" s="184">
        <v>2.5</v>
      </c>
      <c r="H53" s="30"/>
    </row>
    <row r="54" spans="2:8" s="1" customFormat="1" ht="16.899999999999999" customHeight="1">
      <c r="B54" s="30"/>
      <c r="C54" s="183" t="s">
        <v>1</v>
      </c>
      <c r="D54" s="183" t="s">
        <v>177</v>
      </c>
      <c r="E54" s="15" t="s">
        <v>1</v>
      </c>
      <c r="F54" s="184">
        <v>2.75</v>
      </c>
      <c r="H54" s="30"/>
    </row>
    <row r="55" spans="2:8" s="1" customFormat="1" ht="16.899999999999999" customHeight="1">
      <c r="B55" s="30"/>
      <c r="C55" s="183" t="s">
        <v>90</v>
      </c>
      <c r="D55" s="183" t="s">
        <v>178</v>
      </c>
      <c r="E55" s="15" t="s">
        <v>1</v>
      </c>
      <c r="F55" s="184">
        <v>5.25</v>
      </c>
      <c r="H55" s="30"/>
    </row>
    <row r="56" spans="2:8" s="1" customFormat="1" ht="16.899999999999999" customHeight="1">
      <c r="B56" s="30"/>
      <c r="C56" s="185" t="s">
        <v>752</v>
      </c>
      <c r="H56" s="30"/>
    </row>
    <row r="57" spans="2:8" s="1" customFormat="1" ht="16.899999999999999" customHeight="1">
      <c r="B57" s="30"/>
      <c r="C57" s="183" t="s">
        <v>173</v>
      </c>
      <c r="D57" s="183" t="s">
        <v>174</v>
      </c>
      <c r="E57" s="15" t="s">
        <v>167</v>
      </c>
      <c r="F57" s="184">
        <v>5.25</v>
      </c>
      <c r="H57" s="30"/>
    </row>
    <row r="58" spans="2:8" s="1" customFormat="1" ht="22.5">
      <c r="B58" s="30"/>
      <c r="C58" s="183" t="s">
        <v>191</v>
      </c>
      <c r="D58" s="183" t="s">
        <v>192</v>
      </c>
      <c r="E58" s="15" t="s">
        <v>167</v>
      </c>
      <c r="F58" s="184">
        <v>5.25</v>
      </c>
      <c r="H58" s="30"/>
    </row>
    <row r="59" spans="2:8" s="1" customFormat="1" ht="22.5">
      <c r="B59" s="30"/>
      <c r="C59" s="183" t="s">
        <v>200</v>
      </c>
      <c r="D59" s="183" t="s">
        <v>201</v>
      </c>
      <c r="E59" s="15" t="s">
        <v>167</v>
      </c>
      <c r="F59" s="184">
        <v>30.9</v>
      </c>
      <c r="H59" s="30"/>
    </row>
    <row r="60" spans="2:8" s="1" customFormat="1" ht="22.5">
      <c r="B60" s="30"/>
      <c r="C60" s="183" t="s">
        <v>204</v>
      </c>
      <c r="D60" s="183" t="s">
        <v>205</v>
      </c>
      <c r="E60" s="15" t="s">
        <v>167</v>
      </c>
      <c r="F60" s="184">
        <v>30.9</v>
      </c>
      <c r="H60" s="30"/>
    </row>
    <row r="61" spans="2:8" s="1" customFormat="1" ht="22.5">
      <c r="B61" s="30"/>
      <c r="C61" s="183" t="s">
        <v>208</v>
      </c>
      <c r="D61" s="183" t="s">
        <v>209</v>
      </c>
      <c r="E61" s="15" t="s">
        <v>210</v>
      </c>
      <c r="F61" s="184">
        <v>61.8</v>
      </c>
      <c r="H61" s="30"/>
    </row>
    <row r="62" spans="2:8" s="1" customFormat="1" ht="7.35" customHeight="1">
      <c r="B62" s="42"/>
      <c r="C62" s="43"/>
      <c r="D62" s="43"/>
      <c r="E62" s="43"/>
      <c r="F62" s="43"/>
      <c r="G62" s="43"/>
      <c r="H62" s="30"/>
    </row>
    <row r="63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Oprava mostu</vt:lpstr>
      <vt:lpstr>2 - Vedlejší náklady</vt:lpstr>
      <vt:lpstr>Seznam figur</vt:lpstr>
      <vt:lpstr>'1 - Oprava mostu'!Názvy_tisku</vt:lpstr>
      <vt:lpstr>'2 - Vedlejší náklady'!Názvy_tisku</vt:lpstr>
      <vt:lpstr>'Rekapitulace stavby'!Názvy_tisku</vt:lpstr>
      <vt:lpstr>'Seznam figur'!Názvy_tisku</vt:lpstr>
      <vt:lpstr>'1 - Oprava mostu'!Oblast_tisku</vt:lpstr>
      <vt:lpstr>'2 - Vedlejší náklady'!Oblast_tisku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DESKTOP-A37M82P\Švehla</dc:creator>
  <cp:lastModifiedBy>Jedličková Iveta Bc.</cp:lastModifiedBy>
  <dcterms:created xsi:type="dcterms:W3CDTF">2025-09-04T13:31:25Z</dcterms:created>
  <dcterms:modified xsi:type="dcterms:W3CDTF">2026-02-02T14:22:00Z</dcterms:modified>
</cp:coreProperties>
</file>